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comments4.xml" ContentType="application/vnd.openxmlformats-officedocument.spreadsheetml.comments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omments5.xml" ContentType="application/vnd.openxmlformats-officedocument.spreadsheetml.comments+xml"/>
  <Override PartName="/xl/pivotTables/pivotTable5.xml" ContentType="application/vnd.openxmlformats-officedocument.spreadsheetml.pivot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cormand.MERCURIA\AppData\Local\Microsoft\Windows\INetCache\Content.Outlook\HDL2BI13\"/>
    </mc:Choice>
  </mc:AlternateContent>
  <xr:revisionPtr revIDLastSave="0" documentId="10_ncr:8100000_{CDF7C675-26DE-482B-A799-A73566FAB0EF}" xr6:coauthVersionLast="33" xr6:coauthVersionMax="33" xr10:uidLastSave="{00000000-0000-0000-0000-000000000000}"/>
  <bookViews>
    <workbookView xWindow="0" yWindow="0" windowWidth="7455" windowHeight="5910" xr2:uid="{00000000-000D-0000-FFFF-FFFF00000000}"/>
  </bookViews>
  <sheets>
    <sheet name="Prise en Main" sheetId="57" r:id="rId1"/>
    <sheet name="Concrétisation Devis Chargé Aff" sheetId="1" r:id="rId2"/>
    <sheet name="Concrétisation Devis Clients" sheetId="3" r:id="rId3"/>
    <sheet name="Synthèse Chantier" sheetId="5" r:id="rId4"/>
    <sheet name="Product. mens chantier nat. elt" sheetId="6" r:id="rId5"/>
    <sheet name="Comparatif heures" sheetId="15" r:id="rId6"/>
    <sheet name="Analyse par chantier" sheetId="7" r:id="rId7"/>
    <sheet name="RIK_PARAMS" sheetId="68" state="veryHidden" r:id="rId8"/>
  </sheets>
  <externalReferences>
    <externalReference r:id="rId9"/>
    <externalReference r:id="rId10"/>
  </externalReferences>
  <definedNames>
    <definedName name="ANNEEN">[1]Feuil2!$A$16:$A$28</definedName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Mois">[1]Feuil2!$A$1:$A$12</definedName>
    <definedName name="Segment_Mois">#N/A</definedName>
    <definedName name="Segment_Mois1">#N/A</definedName>
    <definedName name="Segment_Mois2">#N/A</definedName>
    <definedName name="Zone_collage">[2]Démarrage!$G$8:$H$10,[2]Démarrage!$G$13:$H$18,[2]Démarrage!$G$20:$H$23,[2]Démarrage!$G$25:$H$28,[2]Démarrage!$L$8:$M$10,[2]Démarrage!$L$13:$M$18,[2]Démarrage!$L$20:$M$23,[2]Démarrage!$L$25:$M$28</definedName>
  </definedNames>
  <calcPr calcId="162913"/>
  <pivotCaches>
    <pivotCache cacheId="15" r:id="rId11"/>
    <pivotCache cacheId="16" r:id="rId12"/>
    <pivotCache cacheId="17" r:id="rId13"/>
    <pivotCache cacheId="18" r:id="rId14"/>
    <pivotCache cacheId="19" r:id="rId15"/>
  </pivotCaches>
  <extLst>
    <ext xmlns:x14="http://schemas.microsoft.com/office/spreadsheetml/2009/9/main" uri="{BBE1A952-AA13-448e-AADC-164F8A28A991}">
      <x14:slicerCaches>
        <x14:slicerCache r:id="rId16"/>
        <x14:slicerCache r:id="rId17"/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A8" i="3"/>
  <c r="B21" i="7"/>
  <c r="J15" i="7"/>
  <c r="J13" i="7"/>
  <c r="J12" i="7"/>
  <c r="J11" i="7"/>
  <c r="D8" i="6"/>
  <c r="Q126" i="6"/>
  <c r="M126" i="6"/>
  <c r="I126" i="6"/>
  <c r="P126" i="6"/>
  <c r="L126" i="6"/>
  <c r="H126" i="6"/>
  <c r="O126" i="6"/>
  <c r="K126" i="6"/>
  <c r="G126" i="6"/>
  <c r="N126" i="6"/>
  <c r="J126" i="6"/>
  <c r="F126" i="6"/>
  <c r="Q125" i="6"/>
  <c r="M125" i="6"/>
  <c r="I125" i="6"/>
  <c r="K125" i="6"/>
  <c r="G125" i="6"/>
  <c r="J125" i="6"/>
  <c r="P125" i="6"/>
  <c r="L125" i="6"/>
  <c r="H125" i="6"/>
  <c r="O125" i="6"/>
  <c r="N125" i="6"/>
  <c r="F125" i="6"/>
  <c r="A8" i="1"/>
  <c r="J16" i="7" l="1"/>
  <c r="J17" i="7" s="1"/>
  <c r="J14" i="7"/>
  <c r="F16" i="7"/>
  <c r="F15" i="7"/>
  <c r="F14" i="7"/>
  <c r="F13" i="7"/>
  <c r="F12" i="7"/>
  <c r="F11" i="7"/>
  <c r="B17" i="7"/>
  <c r="B16" i="7"/>
  <c r="B15" i="7"/>
  <c r="B14" i="7"/>
  <c r="B13" i="7"/>
  <c r="B12" i="7"/>
  <c r="B11" i="7"/>
  <c r="B7" i="7"/>
  <c r="A4" i="7"/>
  <c r="F17" i="7" l="1"/>
  <c r="O7" i="15"/>
  <c r="O6" i="15"/>
  <c r="B10" i="15"/>
  <c r="I215" i="6" l="1"/>
  <c r="P123" i="6"/>
  <c r="L123" i="6"/>
  <c r="N123" i="6"/>
  <c r="G123" i="6"/>
  <c r="H123" i="6"/>
  <c r="I123" i="6"/>
  <c r="J123" i="6"/>
  <c r="F123" i="6"/>
  <c r="K123" i="6"/>
  <c r="Q123" i="6"/>
  <c r="M123" i="6"/>
  <c r="O123" i="6"/>
  <c r="R126" i="6" l="1"/>
  <c r="G127" i="6"/>
  <c r="K127" i="6"/>
  <c r="O127" i="6"/>
  <c r="H127" i="6"/>
  <c r="L127" i="6"/>
  <c r="P127" i="6"/>
  <c r="R123" i="6"/>
  <c r="I127" i="6"/>
  <c r="M127" i="6"/>
  <c r="Q127" i="6"/>
  <c r="R125" i="6"/>
  <c r="F127" i="6"/>
  <c r="J127" i="6"/>
  <c r="N127" i="6"/>
  <c r="I129" i="6"/>
  <c r="H129" i="6"/>
  <c r="M129" i="6"/>
  <c r="J129" i="6"/>
  <c r="P129" i="6"/>
  <c r="Q129" i="6"/>
  <c r="L129" i="6"/>
  <c r="G129" i="6"/>
  <c r="K129" i="6"/>
  <c r="N129" i="6"/>
  <c r="O129" i="6"/>
  <c r="F129" i="6"/>
  <c r="R127" i="6" l="1"/>
  <c r="R12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8" authorId="0" shapeId="0" xr:uid="{82775523-29C8-427A-A9F2-287FC785A340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8" authorId="0" shapeId="0" xr:uid="{662C602B-5749-455F-88EA-232D6F128686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C10" authorId="0" shapeId="0" xr:uid="{9E3C5026-3EC2-4C0D-B265-835E8E3D8A0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D8" authorId="0" shapeId="0" xr:uid="{8CCAA852-1B2B-4D7D-A422-4C7ABA0B63A6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B10" authorId="0" shapeId="0" xr:uid="{E95CF353-AEC9-4553-A7FE-528117B1F3D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4" authorId="0" shapeId="0" xr:uid="{8B937C51-77B0-4DCD-BAB2-C925BC314FE8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21" authorId="0" shapeId="0" xr:uid="{3E3DF5E4-27B0-4B20-A68A-8218FF2483AD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00000000-0015-0000-FFFF-FFFF05000000}" name="Connexion5" type="7" refreshedVersion="6"/>
  <connection id="7" xr16:uid="{00000000-0015-0000-FFFF-FFFF06000000}" name="Connexion6" type="7" refreshedVersion="6"/>
  <connection id="8" xr16:uid="{00000000-0015-0000-FFFF-FFFF07000000}" name="Connexion7" type="7" refreshedVersion="6"/>
  <connection id="9" xr16:uid="{A92C5B02-AE35-4847-BAFA-83C4757D5E20}" name="Connexion8" type="7" refreshedVersion="6"/>
</connections>
</file>

<file path=xl/sharedStrings.xml><?xml version="1.0" encoding="utf-8"?>
<sst xmlns="http://schemas.openxmlformats.org/spreadsheetml/2006/main" count="1044" uniqueCount="929">
  <si>
    <t>Concrétisation Devis chargé d’affaires</t>
  </si>
  <si>
    <t>Société</t>
  </si>
  <si>
    <t>Année</t>
  </si>
  <si>
    <t>Mois</t>
  </si>
  <si>
    <t>*</t>
  </si>
  <si>
    <t>Mercier</t>
  </si>
  <si>
    <t>Fernandez</t>
  </si>
  <si>
    <t>Chevalier</t>
  </si>
  <si>
    <t>Robert</t>
  </si>
  <si>
    <t>Faure</t>
  </si>
  <si>
    <t>Type Document</t>
  </si>
  <si>
    <t>Devis Client</t>
  </si>
  <si>
    <t>Chargé Affaires</t>
  </si>
  <si>
    <t>Étiquettes de colonnes</t>
  </si>
  <si>
    <t>Total général</t>
  </si>
  <si>
    <t>Étiquettes de lignes</t>
  </si>
  <si>
    <t>(vide)</t>
  </si>
  <si>
    <t>CHOBAT</t>
  </si>
  <si>
    <t>MASSON</t>
  </si>
  <si>
    <t>ARTI-BAT</t>
  </si>
  <si>
    <t>BATIMONDE</t>
  </si>
  <si>
    <t>CALVITIERE</t>
  </si>
  <si>
    <t>COLUCHET</t>
  </si>
  <si>
    <t>ITHURBIDE</t>
  </si>
  <si>
    <t>Client</t>
  </si>
  <si>
    <t>Code Chantier</t>
  </si>
  <si>
    <t>CA La Roche sur Yon</t>
  </si>
  <si>
    <t>CARAVAN'AIR</t>
  </si>
  <si>
    <t>CG 19</t>
  </si>
  <si>
    <t>00000001</t>
  </si>
  <si>
    <t>Comité des fêtes d'Auvergne</t>
  </si>
  <si>
    <t>COMM-COMM CANTON DE CANDE</t>
  </si>
  <si>
    <t>CORREZE HABITAT</t>
  </si>
  <si>
    <t>DOMINOS PIZZA</t>
  </si>
  <si>
    <t>DOREMI MUSIC</t>
  </si>
  <si>
    <t>FRANCOIS</t>
  </si>
  <si>
    <t>GABRIEL</t>
  </si>
  <si>
    <t>GEMO</t>
  </si>
  <si>
    <t>GOSSE Stéphane</t>
  </si>
  <si>
    <t>Hique Martine</t>
  </si>
  <si>
    <t>Hopital</t>
  </si>
  <si>
    <t>Hotel BERNARD</t>
  </si>
  <si>
    <t>Hotel de la Garonne</t>
  </si>
  <si>
    <t>LARRIEU</t>
  </si>
  <si>
    <t>LEROY SOMER</t>
  </si>
  <si>
    <t>MAIRIE D'AUZIELLE</t>
  </si>
  <si>
    <t>MAIRIE DE CASTANET</t>
  </si>
  <si>
    <t>MAIRIE DE MARSEILLE</t>
  </si>
  <si>
    <t>MAIRIE DE MONTAUBAN</t>
  </si>
  <si>
    <t>MAIRIE DE RAMONVILLE</t>
  </si>
  <si>
    <t>MArion</t>
  </si>
  <si>
    <t>Michel Kerdilès</t>
  </si>
  <si>
    <t>MILAN</t>
  </si>
  <si>
    <t>MILLET Julie</t>
  </si>
  <si>
    <t>MTP ALBI</t>
  </si>
  <si>
    <t>PAUL Jérôme</t>
  </si>
  <si>
    <t>SAGE</t>
  </si>
  <si>
    <t>SNCF</t>
  </si>
  <si>
    <t>Main d'oeuvre</t>
  </si>
  <si>
    <t>PX total - Déboursé</t>
  </si>
  <si>
    <t>Code chantier</t>
  </si>
  <si>
    <t>Descriptif</t>
  </si>
  <si>
    <t>Chargé affaire</t>
  </si>
  <si>
    <t>Responsable</t>
  </si>
  <si>
    <t>Nature de travaux</t>
  </si>
  <si>
    <t>Etat</t>
  </si>
  <si>
    <t>&lt;&gt;!</t>
  </si>
  <si>
    <t>Facturé Chantier</t>
  </si>
  <si>
    <t>Facturé Autres</t>
  </si>
  <si>
    <t xml:space="preserve">Comparatif d’heures par nature </t>
  </si>
  <si>
    <t>Chantier</t>
  </si>
  <si>
    <t>Type Nature Elements</t>
  </si>
  <si>
    <t>&lt;&gt;&lt;NULL&gt;</t>
  </si>
  <si>
    <t>&lt;NULL&gt;</t>
  </si>
  <si>
    <t>Total Facturation</t>
  </si>
  <si>
    <t>Résultat</t>
  </si>
  <si>
    <t>NB</t>
  </si>
  <si>
    <t>CA</t>
  </si>
  <si>
    <t>Accepté</t>
  </si>
  <si>
    <t>Non accepté</t>
  </si>
  <si>
    <t>Concrétisation Devis par client</t>
  </si>
  <si>
    <t>Etat Chantier</t>
  </si>
  <si>
    <t>Chargé Affaire</t>
  </si>
  <si>
    <t>COMMUNE DE PRIGNAC-ET-MARCAMPS</t>
  </si>
  <si>
    <t>LECLIENT</t>
  </si>
  <si>
    <t>Bachraf Samir</t>
  </si>
  <si>
    <t xml:space="preserve"> Montant HT Net 2016</t>
  </si>
  <si>
    <t xml:space="preserve"> Montant HT Net 2017</t>
  </si>
  <si>
    <t xml:space="preserve"> Montant HT Net</t>
  </si>
  <si>
    <t>Nb Documents 2016</t>
  </si>
  <si>
    <t>Nb Documents 2017</t>
  </si>
  <si>
    <t>Nb Documents</t>
  </si>
  <si>
    <t>Non Accepté</t>
  </si>
  <si>
    <t>Document - Accepté (Oui/Non)</t>
  </si>
  <si>
    <t>7</t>
  </si>
  <si>
    <t>Client - Nom</t>
  </si>
  <si>
    <t>Libellé Chantier</t>
  </si>
  <si>
    <t>Client - Code</t>
  </si>
  <si>
    <t>1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</si>
  <si>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</si>
  <si>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</si>
  <si>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</si>
  <si>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</si>
  <si>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</si>
  <si>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</si>
  <si>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</si>
  <si>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</si>
  <si>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</si>
  <si>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</si>
  <si>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</si>
  <si>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</si>
  <si>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</si>
  <si>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</si>
  <si>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</si>
  <si>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</si>
  <si>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</si>
  <si>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</si>
  <si>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</si>
  <si>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</t>
  </si>
  <si>
    <t>33</t>
  </si>
  <si>
    <t>36</t>
  </si>
  <si>
    <t>38</t>
  </si>
  <si>
    <t>4</t>
  </si>
  <si>
    <t>40</t>
  </si>
  <si>
    <t>41</t>
  </si>
  <si>
    <t>42</t>
  </si>
  <si>
    <t>43</t>
  </si>
  <si>
    <t>44</t>
  </si>
  <si>
    <t>46</t>
  </si>
  <si>
    <t>48</t>
  </si>
  <si>
    <t>49</t>
  </si>
  <si>
    <t>5</t>
  </si>
  <si>
    <t>50</t>
  </si>
  <si>
    <t>51</t>
  </si>
  <si>
    <t>52</t>
  </si>
  <si>
    <t>54</t>
  </si>
  <si>
    <t>6</t>
  </si>
  <si>
    <t>8</t>
  </si>
  <si>
    <t>9</t>
  </si>
  <si>
    <t>Acier</t>
  </si>
  <si>
    <t>Aluminium</t>
  </si>
  <si>
    <t>Béton</t>
  </si>
  <si>
    <t>Bois</t>
  </si>
  <si>
    <t>Cablage</t>
  </si>
  <si>
    <t>Chauffage</t>
  </si>
  <si>
    <t>Cuivre</t>
  </si>
  <si>
    <t>Electricité</t>
  </si>
  <si>
    <t>Esquisse</t>
  </si>
  <si>
    <t>Fournitures</t>
  </si>
  <si>
    <t>Location de matériel</t>
  </si>
  <si>
    <t>Main-d'oeuvre entreprise</t>
  </si>
  <si>
    <t>Matériaux.</t>
  </si>
  <si>
    <t>MO Bureau Etude</t>
  </si>
  <si>
    <t>MO electricité</t>
  </si>
  <si>
    <t>MO Peinture</t>
  </si>
  <si>
    <t>MO Prod Fabrication</t>
  </si>
  <si>
    <t>MO Prod Pose</t>
  </si>
  <si>
    <t>Peinture</t>
  </si>
  <si>
    <t>Platrerie</t>
  </si>
  <si>
    <t>Plomberie</t>
  </si>
  <si>
    <t>Prest. diverses</t>
  </si>
  <si>
    <t>Quincaillerie</t>
  </si>
  <si>
    <t>Revêtement</t>
  </si>
  <si>
    <t>Sous traitance electricité</t>
  </si>
  <si>
    <t>Sous traitance maçonnerie</t>
  </si>
  <si>
    <t>Sous traitance Montage</t>
  </si>
  <si>
    <t>Vitrerie/Miroiterie</t>
  </si>
  <si>
    <t>Total Déboursé</t>
  </si>
  <si>
    <t>Fourniture et matériaux</t>
  </si>
  <si>
    <t>Total Fourniture et matériaux</t>
  </si>
  <si>
    <t>Total Main d'oeuvre</t>
  </si>
  <si>
    <t>Matériel</t>
  </si>
  <si>
    <t>Total Matériel</t>
  </si>
  <si>
    <t>Prestations</t>
  </si>
  <si>
    <t>Total Prestations</t>
  </si>
  <si>
    <t>Sous-traitance</t>
  </si>
  <si>
    <t>Total Sous-traitance</t>
  </si>
  <si>
    <t>{_x000D_
  "Formulas": {_x000D_
    "=RIK_AC(\"INF19__;INF01@E=1,S=11,G=0,T=0,P=0:@R=A,S=6,V={0}:R=B,S=7,V={1}:\";$B$4;$D$12)": 1,_x000D_
    "=RIK_AC(\"INF19__;INF01@L=Frais Gx,E=0,G=0,T=0,P=0,F=[11]-[10],Y=1:@R=A,S=6,V={0}:R=B,S=7,V={1}:\";$B$4;D$12)": 2,_x000D_
    "=RIK_AC(\"INF19__;INF01@L=Frais Gx,E=0,G=0,T=0,P=0,F=[11]-[10],Y=1:@R=A,S=6,V={0}:R=B,S=7,V={1}:\";$B$4;E$12)": 3,_x000D_
    "=RIK_AC(\"INF19__;INF01@L=Frais Gx,E=0,G=0,T=0,P=0,F=[11]-[10],Y=1:@R=A,S=6,V={0}:R=B,S=7,V={1}:\";$B$4;F$12)": 4,_x000D_
    "=RIK_AC(\"INF19__;INF01@E=1,S=11,G=0,T=0,P=0,C=-{0}:@R=A,S=6,V={1}:R=B,S=7,V={2}:\";D$37;$B$4;D$12)": 5,_x000D_
    "=RIK_AC(\"INF19__;INF01@E=1,S=11,G=0,T=0,P=0,C=-{0}:@R=A,S=6,V={1}:R=B,S=7,V={2}:\";E$37;$B$4;E$12)": 6,_x000D_
    "=RIK_AC(\"INF19__;INF01@E=1,S=11,G=0,T=0,P=0,C=-{0}:@R=A,S=6,V={1}:R=B,S=7,V={2}:\";F$37;$B$4;F$12)": 7,_x000D_
    "=RIK_AC(\"INF19__;INF02@E=1,S=51,G=0,T=0,P=0:@R=A,S=35,V={0}:R=B,S=57,V={1}:R=C,S=2202,V={2}:R=D,S=58,V={3}:R=E,S=1001|2043,V={4}:\";$B$3;$B$4;$B$6;E$10;$B60)": 8,_x000D_
    "=RIK_AC(\"INF19__;INF02@E=1,S=51,G=0,T=0,P=0:@R=A,S=35,V={0}:R=B,S=57,V={1}:R=C,S=2202,V={2}:R=D,S=58,V={3}:R=E,S=1001|2043,V={4}:\";$B$3;$B$4;$B$6;F$10;$B60)": 9,_x000D_
    "=RIK_AC(\"INF19__;INF02@E=1,S=51,G=0,T=0,P=0:@R=A,S=35,V={0}:R=B,S=57,V={1}:R=C,S=2202,V={2}:R=D,S=58,V={3}:R=E,S=1001|2043,V={4}:\";$B$3;$B$4;$B$6;J$10;$B60)": 10,_x000D_
    "=RIK_AC(\"INF19__;INF02@E=1,S=51,G=0,T=0,P=0:@R=A,S=35,V={0}:R=B,S=57,V={1}:R=C,S=2202,V={2}:R=D,S=58,V={3}:R=E,S=1001|2043,V={4}:\";$B$3;$B$4;$B$6;N$10;$B60)": 11,_x000D_
    "=RIK_AC(\"INF19__;INF02@E=1,S=51,G=0,T=0,P=0:@R=A,S=35,V={0}:R=B,S=57,V={1}:R=C,S=2202,V={2}:R=D,S=58,V={3}:R=E,S=1001|2043,V={4}:\";$B$3;$B$4;$B$6;I$10;$B60)": 12,_x000D_
    "=RIK_AC(\"INF19__;INF02@E=1,S=51,G=0,T=0,P=0:@R=A,S=35,V={0}:R=B,S=57,V={1}:R=C,S=2202,V={2}:R=D,S=58,V={3}:R=E,S=1001|2043,V={4}:\";$B$3;$B$4;$B$6;G$10;$B60)": 13,_x000D_
    "=RIK_AC(\"INF19__;INF02@E=1,S=51,G=0,T=0,P=0:@R=A,S=35,V={0}:R=B,S=57,V={1}:R=C,S=2202,V={2}:R=D,S=58,V={3}:R=E,S=1001|2043,V={4}:\";$B$3;$B$4;$B$6;K$10;$B60)": 14,_x000D_
    "=RIK_AC(\"INF19__;INF02@E=1,S=51,G=0,T=0,P=0:@R=A,S=35,V={0}:R=B,S=57,V={1}:R=C,S=2202,V={2}:R=D,S=58,V={3}:R=E,S=1001|2043,V={4}:\";$B$3;$B$4;$B$6;O$10;$B60)": 15,_x000D_
    "=RIK_AC(\"INF19__;INF02@E=1,S=51,G=0,T=0,P=0:@R=A,S=35,V={0}:R=B,S=57,V={1}:R=C,S=2202,V={2}:R=D,S=58,V={3}:R=E,S=1001|2043,V={4}:\";$B$3;$B$4;$B$6;L$10;$B60)": 16,_x000D_
    "=RIK_AC(\"INF19__;INF02@E=1,S=51,G=0,T=0,P=0:@R=A,S=35,V={0}:R=B,S=57,V={1}:R=C,S=2202,V={2}:R=D,S=58,V={3}:R=E,S=1001|2043,V={4}:\";$B$3;$B$4;$B$6;M$10;$B60)": 17,_x000D_
    "=RIK_AC(\"INF19__;INF02@E=1,S=51,G=0,T=0,P=0:@R=A,S=35,V={0}:R=B,S=57,V={1}:R=C,S=2202,V={2}:R=D,S=58,V={3}:R=E,S=1001|2043,V={4}:\";$B$3;$B$4;$B$6;H$10;$B60)": 18,_x000D_
    "=RIK_AC(\"INF19__;INF02@E=1,S=51,G=0,T=0,P=0:@R=A,S=35,V={0}:R=B,S=57,V={1}:R=C,S=2202,V={2}:R=D,S=58,V={3}:R=E,S=1001|2043,V={4}:\";$B$3;$B$4;$B$6;E$10;$B61)": 19,_x000D_
    "=RIK_AC(\"INF19__;INF02@E=1,S=51,G=0,T=0,P=0:@R=A,S=35,V={0}:R=B,S=57,V={1}:R=C,S=2202,V={2}:R=D,S=58,V={3}:R=E,S=1001|2043,V={4}:\";$B$3;$B$4;$B$6;I$10;$B61)": 20,_x000D_
    "=RIK_AC(\"INF19__;INF02@E=1,S=51,G=0,T=0,P=0:@R=A,S=35,V={0}:R=B,S=57,V={1}:R=C,S=2202,V={2}:R=D,S=58,V={3}:R=E,S=1001|2043,V={4}:\";$B$3;$B$4;$B$6;M$10;$B61)": 21,_x000D_
    "=RIK_AC(\"INF19__;INF02@E=1,S=51,G=0,T=0,P=0:@R=A,S=35,V={0}:R=B,S=57,V={1}:R=C,S=2202,V={2}:R=D,S=58,V={3}:R=E,S=1001|2043,V={4}:\";$B$3;$B$4;$B$6;K$10;$B61)": 22,_x000D_
    "=RIK_AC(\"INF19__;INF02@E=1,S=51,G=0,T=0,P=0:@R=A,S=35,V={0}:R=B,S=57,V={1}:R=C,S=2202,V={2}:R=D,S=58,V={3}:R=E,S=1001|2043,V={4}:\";$B$3;$B$4;$B$6;O$10;$B61)": 23,_x000D_
    "=RIK_AC(\"INF19__;INF02@E=1,S=51,G=0,T=0,P=0:@R=A,S=35,V={0}:R=B,S=57,V={1}:R=C,S=2202,V={2}:R=D,S=58,V={3}:R=E,S=1001|2043,V={4}:\";$B$3;$B$4;$B$6;L$10;$B61)": 24,_x000D_
    "=RIK_AC(\"INF19__;INF02@E=1,S=51,G=0,T=0,P=0:@R=A,S=35,V={0}:R=B,S=57,V={1}:R=C,S=2202,V={2}:R=D,S=58,V={3}:R=E,S=1001|2043,V={4}:\";$B$3;$B$4;$B$6;F$10;$B61)": 25,_x000D_
    "=RIK_AC(\"INF19__;INF02@E=1,S=51,G=0,T=0,P=0:@R=A,S=35,V={0}:R=B,S=57,V={1}:R=C,S=2202,V={2}:R=D,S=58,V={3}:R=E,S=1001|2043,V={4}:\";$B$3;$B$4;$B$6;J$10;$B61)": 26,_x000D_
    "=RIK_AC(\"INF19__;INF02@E=1,S=51,G=0,T=0,P=0:@R=A,S=35,V={0}:R=B,S=57,V={1}:R=C,S=2202,V={2}:R=D,S=58,V={3}:R=E,S=1001|2043,V={4}:\";$B$3;$B$4;$B$6;N$10;$B61)": 27,_x000D_
    "=RIK_AC(\"INF19__;INF02@E=1,S=51,G=0,T=0,P=0:@R=A,S=35,V={0}:R=B,S=57,V={1}:R=C,S=2202,V={2}:R=D,S=58,V={3}:R=E,S=1001|2043,V={4}:\";$B$3;$B$4;$B$6;G$10;$B61)": 28,_x000D_
    "=RIK_AC(\"INF19__;INF02@E=1,S=51,G=0,T=0,P=0:@R=A,S=35,V={0}:R=B,S=57,V={1}:R=C,S=2202,V={2}:R=D,S=58,V={3}:R=E,S=1001|2043,V={4}:\";$B$3;$B$4;$B$6;H$10;$B61)": 29,_x000D_
    "=RIK_AC(\"INF19__;INF02@E=1,S=51,G=0,T=0,P=0:@R=A,S=35,V={0}:R=B,S=57,V={1}:R=C,S=2202,V={2}:R=D,S=58,V={3}:R=E,S=1001|2043,V={4}:R=F,S=108,V=Facture Client:\";$B$3;$B$4;$B$6;E$10;$B60)": 30,_x000D_
    "=RIK_AC(\"INF19__;INF02@E=1,S=52,G=0,T=0,P=0:@R=A,S=35,V={0}:R=B,S=57,V={1}:R=C,S=2202,V={2}:R=D,S=58,V={3}:R=E,S=1001|2043,V={4}:R=F,S=108,V=Facture Client:\";$B$3;$B$4;$B$6;E$10;$B60)": 31,_x000D_
    "=RIK_AC(\"INF19__;INF02@E=1,S=52,G=0,T=0,P=0:@R=A,S=35,V={0}:R=B,S=57,V={1}:R=C,S=2202,V={2}:R=D,S=58,V={3}:R=E,S=1001|2043,V={4}:R=F,S=112,V=Facture d'Acompte:\";$B$3;$B$4;$B$6;E$10;$B60)": 32,_x000D_
    "=RIK_AC(\"INF19__;INF02@E=1,S=52,G=0,T=0,P=0:@R=A,S=35,V={0}:R=B,S=57,V={1}:R=C,S=2202,V={2}:R=D,S=58,V={3}:R=E,S=1001|2043,V={4}:R=F,S=112,V=&lt;&gt;Facture d'Acompte:\";$B$3;$B$4;$B$6;E$10;$B60)": 33,_x000D_
    "=RIK_AC(\"INF19__;INF02@E=1,S=52,G=0,T=0,P=0:@R=A,S=35,V={0}:R=B,S=57,V={1}:R=C,S=2202,V={2}:R=D,S=58,V={3}:R=E,S=1001|2043,V={4}:R=F,S=112,V=&lt;&gt;Facture d'Acompte:\";$B$3;$B$4;$B$6;D$10;$B60)": 34,_x000D_
    "=RIK_AC(\"INF19__;INF02@E=1,S=52,G=0,T=0,P=0:@R=A,S=35,V={0}:R=B,S=57,V={1}:R=C,S=2202,V={2}:R=D,S=58,V={3}:R=E,S=1001|2043,V={4}:R=F,S=112,V=&lt;&gt;Facture d'Acompte:\";$B$3;$B$4;$B$6;D$10;$B61)": 35,_x000D_
    "=RIK_AC(\"INF19__;INF02@E=1,S=52,G=0,T=0,P=0:@R=A,S=35,V={0}:R=B,S=57,V={1}:R=C,S=2202,V={2}:R=D,S=58,V={3}:R=E,S=1001|2043,V={4}:R=F,S=112,V=&lt;&gt;Facture d'Acompte:\";$B$3;$B$4;$B$6;I$10;$B60)": 36,_x000D_
    "=RIK_AC(\"INF19__;INF02@E=1,S=52,G=0,T=0,P=0:@R=A,S=35,V={0}:R=B,S=57,V={1}:R=C,S=2202,V={2}:R=D,S=58,V={3}:R=E,S=1001|2043,V={4}:R=F,S=112,V=&lt;&gt;Facture d'Acompte:\";$B$3;$B$4;$B$6;M$10;$B60)": 37,_x000D_
    "=RIK_AC(\"INF19__;INF02@E=1,S=52,G=0,T=0,P=0:@R=A,S=35,V={0}:R=B,S=57,V={1}:R=C,S=2202,V={2}:R=D,S=58,V={3}:R=E,S=1001|2043,V={4}:R=F,S=112,V=&lt;&gt;Facture d'Acompte:\";$B$3;$B$4;$B$6;F$10;$B61)": 38,_x000D_
    "=RIK_AC(\"INF19__;INF02@E=1,S=52,G=0,T=0,P=0:@R=A,S=35,V={0}:R=B,S=57,V={1}:R=C,S=2202,V={2}:R=D,S=58,V={3}:R=E,S=1001|2043,V={4}:R=F,S=112,V=&lt;&gt;Facture d'Acompte:\";$B$3;$B$4;$B$6;J$10;$B61)": 39,_x000D_
    "=RIK_AC(\"INF19__;INF02@E=1,S=52,G=0,T=0,P=0:@R=A,S=35,V={0}:R=B,S=57,V={1}:R=C,S=2202,V={2}:R=D,S=58,V={3}:R=E,S=1001|2043,V={4}:R=F,S=112,V=&lt;&gt;Facture d'Acompte:\";$B$3;$B$4;$B$6;N$10;$B61)": 40,_x000D_
    "=RIK_AC(\"INF19__;INF02@E=1,S=52,G=0,T=0,P=0:@R=A,S=35,V={0}:R=B,S=57,V={1}:R=C,S=2202,V={2}:R=D,S=58,V={3}:R=E,S=1001|2043,V={4}:R=F,S=112,V=&lt;&gt;Facture d'Acompte:\";$B$3;$B$4;$B$6;G$10;$B60)": 41,_x000D_
    "=RIK_AC(\"INF19__;INF02@E=1,S=52,G=0,T=0,P=0:@R=A,S=35,V={0}:R=B,S=57,V={1}:R=C,S=2202,V={2}:R=D,S=58,V={3}:R=E,S=1001|2043,V={4}:R=F,S=112,V=&lt;&gt;Facture d'Acompte:\";$B$3;$B$4;$B$6;O$10;$B60)": 42,_x000D_
    "=RIK_AC(\"INF19__;INF02@E=1,S=52,G=0,T=0,P=0:@R=A,S=35,V={0}:R=B,S=57,V={1}:R=C,S=2202,V={2}:R=D,S=58,V={3}:R=E,S=1001|2043,V={4}:R=F,S=112,V=&lt;&gt;Facture d'Acompte:\";$B$3;$B$4;$B$6;L$10;$B61)": 43,_x000D_
    "=RIK_AC(\"INF19__;INF02@E=1,S=52,G=0,T=0,P=0:@R=A,S=35,V={0}:R=B,S=57,V={1}:R=C,S=2202,V={2}:R=D,S=58,V={3}:R=E,S=1001|2043,V={4}:R=F,S=112,V=&lt;&gt;Facture d'Acompte:\";$B$3;$B$4;$B$6;L$10;$B60)": 44,_x000D_
    "=RIK_AC(\"INF19__;INF02@E=1,S=52,G=0,T=0,P=0:@R=A,S=35,V={0}:R=B,S=57,V={1}:R=C,S=2202,V={2}:R=D,S=58,V={3}:R=E,S=1001|2043,V={4}:R=F,S=112,V=&lt;&gt;Facture d'Acompte:\";$B$3;$B$4;$B$6;I$10;$B61)": 45,_x000D_
    "=RIK_AC(\"INF19__;INF02@E=1,S=52,G=0,T=0,P=0:@R=A,S=35,V={0}:R=B,S=57,V={1}:R=C,S=2202,V={2}:R=D,S=58,V={3}:R=E,S=1001|2043,V={4}:R=F,S=112,V=&lt;&gt;Facture d'Acompte:\";$B$3;$B$4;$B$6;F$10;$B60)": 46,_x000D_
    "=RIK_AC(\"INF19__;INF02@E=1,S=52,G=0,T=0,P=0:@R=A,S=35,V={0}:R=B,S=57,V={1}:R=C,S=2202,V={2}:R=D,S=58,V={3}:R=E,S=1001|2043,V={4}:R=F,S=112,V=&lt;&gt;Facture d'Acompte:\";$B$3;$B$4;$B$6;J$10;$B60)": 47,_x000D_
    "=RIK_AC(\"INF19__;INF02@E=1,S=52,G=0,T=0,P=0:@R=A,S=35,V={0}:R=B,S=57,V={1}:R=C,S=2202,V={2}:R=D,S=58,V={3}:R=E,S=1001|2043,V={4}:R=F,S=112,V=&lt;&gt;Facture d'Acompte:\";$B$3;$B$4;$B$6;N$10;$B60)": 48,_x000D_
    "=RIK_AC(\"INF19__;INF02@E=1,S=52,G=0,T=0,P=0:@R=A,S=35,V={0}:R=B,S=57,V={1}:R=C,S=2202,V={2}:R=D,S=58,V={3}:R=E,S=1001|2043,V={4}:R=F,S=112,V=&lt;&gt;Facture d'Acompte:\";$B$3;$B$4;$B$6;G$10;$B61)": 49,_x000D_
    "=RIK_AC(\"INF19__;INF02@E=1,S=52,G=0,T=0,P=0:@R=A,S=35,V={0}:R=B,S=57,V={1}:R=C,S=2202,V={2}:R=D,S=58,V={3}:R=E,S=1001|2043,V={4}:R=F,S=112,V=&lt;&gt;Facture d'Acompte:\";$B$3;$B$4;$B$6;K$10;$B61)": 50,_x000D_
    "=RIK_AC(\"INF19__;INF02@E=1,S=52,G=0,T=0,P=0:@R=A,S=35,V={0}:R=B,S=57,V={1}:R=C,S=2202,V={2}:R=D,S=58,V={3}:R=E,S=1001|2043,V={4}:R=F,S=112,V=&lt;&gt;Facture d'Acompte:\";$B$3;$B$4;$B$6;O$10;$B61)": 51,_x000D_
    "=RIK_AC(\"INF19__;INF02@E=1,S=52,G=0,T=0,P=0:@R=A,S=35,V={0}:R=B,S=57,V={1}:R=C,S=2202,V={2}:R=D,S=58,V={3}:R=E,S=1001|2043,V={4}:R=F,S=112,V=&lt;&gt;Facture d'Acompte:\";$B$3;$B$4;$B$6;K$10;$B60)": 52,_x000D_
    "=RIK_AC(\"INF19__;INF02@E=1,S=52,G=0,T=0,P=0:@R=A,S=35,V={0}:R=B,S=57,V={1}:R=C,S=2202,V={2}:R=D,S=58,V={3}:R=E,S=1001|2043,V={4}:R=F,S=112,V=&lt;&gt;Facture d'Acompte:\";$B$3;$B$4;$B$6;H$10;$B61)": 53,_x000D_
    "=RIK_AC(\"INF19__;INF02@E=1,S=52,G=0,T=0,P=0:@R=A,S=35,V={0}:R=B,S=57,V={1}:R=C,S=2202,V={2}:R=D,S=58,V={3}:R=E,S=1001|2043,V={4}:R=F,S=112,V=&lt;&gt;Facture d'Acompte:\";$B$3;$B$4;$B$6;H$10;$B60)": 54,_x000D_
    "=RIK_AC(\"INF19__;INF02@E=1,S=52,G=0,T=0,P=0:@R=A,S=35,V={0}:R=B,S=57,V={1}:R=C,S=2202,V={2}:R=D,S=58,V={3}:R=E,S=1001|2043,V={4}:R=F,S=112,V=&lt;&gt;Facture d'Acompte:\";$B$3;$B$4;$B$6;E$10;$B61)": 55,_x000D_
    "=RIK_AC(\"INF19__;INF02@E=1,S=52,G=0,T=0,P=0:@R=A,S=35,V={0}:R=B,S=57,V={1}:R=C,S=2202,V={2}:R=D,S=58,V={3}:R=E,S=1001|2043,V={4}:R=F,S=112,V=&lt;&gt;Facture d'Acompte:\";$B$3;$B$4;$B$6;M$10;$B61)": 56,_x000D_
    "=RIK_AC(\"INF19__;INF02@E=1,S=52,G=0,T=0,P=0:@R=A,S=35,V={0}:R=B,S=57,V={1}:R=C,S=2202,V={2}:R=D,S=58,V={3}:R=E,S=1001|2043,V={4}:R=F,S=112,V=&lt;&gt;Facture d'Acompte:R=G,S=108,V=Facture Client:\";$B$3;$B$4;$B$6;D$10;$B60)": 57,_x000D_
    "=RIK_AC(\"INF19__;INF02@E=1,S=52,G=0,T=0,P=0:@R=A,S=35,V={0}:R=B,S=57,V={1}:R=C,S=2202,V={2}:R=D,S=58,V={3}:R=E,S=1001|2043,V={4}:R=F,S=112,V=&lt;&gt;Facture d'Acompte:R=G,S=108,V=Facture Client:\";$B$3;$B$4;$B$6;E$10;$B60)": 58,_x000D_
    "=RIK_AC(\"INF19__;INF02@E=1,S=52,G=0,T=0,P=0:@R=A,S=35,V={0}:R=B,S=57,V={1}:R=C,S=2202,V={2}:R=D,S=58,V={3}:R=E,S=1001|2043,V={4}:R=F,S=112,V=&lt;&gt;Facture d'Acompte:R=G,S=108,V=Facture Client:\";$B$3;$B$4;$B$6;I$10;$B60)": 59,_x000D_
    "=RIK_AC(\"INF19__;INF02@E=1,S=52,G=0,T=0,P=0:@R=A,S=35,V={0}:R=B,S=57,V={1}:R=C,S=2202,V={2}:R=D,S=58,V={3}:R=E,S=1001|2043,V={4}:R=F,S=112,V=&lt;&gt;Facture d'Acompte:R=G,S=108,V=Facture Client:\";$B$3;$B$4;$B$6;M$10;$B60)": 60,_x000D_
    "=RIK_AC(\"INF19__;INF02@E=1,S=52,G=0,T=0,P=0:@R=A,S=35,V={0}:R=B,S=57,V={1}:R=C,S=2202,V={2}:R=D,S=58,V={3}:R=E,S=1001|2043,V={4}:R=F,S=112,V=&lt;&gt;Facture d'Acompte:R=G,S=108,V=Facture Client:\";$B$3;$B$4;$B$6;O$10;$B60)": 61,_x000D_
    "=RIK_AC(\"INF19__;INF02@E=1,S=52,G=0,T=0,P=0:@R=A,S=35,V={0}:R=B,S=57,V={1}:R=C,S=2202,V={2}:R=D,S=58,V={3}:R=E,S=1001|2043,V={4}:R=F,S=112,V=&lt;&gt;Facture d'Acompte:R=G,S=108,V=Facture Client:\";$B$3;$B$4;$B$6;L$10;$B60)": 62,_x000D_
    "=RIK_AC(\"INF19__;INF02@E=1,S=52,G=0,T=0,P=0:@R=A,S=35,V={0}:R=B,S=57,V={1}:R=C,S=2202,V={2}:R=D,S=58,V={3}:R=E,S=1001|2043,V={4}:R=F,S=112,V=&lt;&gt;Facture d'Acompte:R=G,S=108,V=Facture Client:\";$B$3;$B$4;$B$6;F$10;$B60)": 63,_x000D_
    "=RIK_AC(\"INF19__;INF02@E=1,S=52,G=0,T=0,P=0:@R=A,S=35,V={0}:R=B,S=57,V={1}:R=C,S=2202,V={2}:R=D,S=58,V={3}:R=E,S=1001|2043,V={4}:R=F,S=112,V=&lt;&gt;Facture d'Acompte:R=G,S=108,V=Facture Client:\";$B$3;$B$4;$B$6;J$10;$B60)": 64,_x000D_
    "=RIK_AC(\"INF19__;INF02@E=1,S=52,G=0,T=0,P=0:@R=A,S=35,V={0}:R=B,S=57,V={1}:R=C,S=2202,V={2}:R=D,S=58,V={3}:R=E,S=1001|2043,V={4}:R=F,S=112,V=&lt;&gt;Facture d'Acompte:R=G,S=108,V=Facture Client:\";$B$3;$B$4;$B$6;N$10;$B60)": 65,_x000D_
    "=RIK_AC(\"INF19__;INF02@E=1,S=52,G=0,T=0,P=0:@R=A,S=35,V={0}:R=B,S=57,V={1}:R=C,S=2202,V={2}:R=D,S=58,V={3}:R=E,S=1001|2043,V={4}:R=F,S=112,V=&lt;&gt;Facture d'Acompte:R=G,S=108,V=Facture Client:\";$B$3;$B$4;$B$6;K$10;$B60)": 66,_x000D_
    "=RIK_AC(\"INF19__;INF02@E=1,S=52,G=0,T=0,P=0:@R=A,S=35,V={0}:R=B,S=57,V={1}:R=C,S=2202,V={2}:R=D,S=58,V={3}:R=E,S=1001|2043,V={4}:R=F,S=112,V=&lt;&gt;Facture d'Acompte:R=G,S=108,V=Facture Client:\";$B$3;$B$4;$B$6;H$10;$B60)": 67,_x000D_
    "=RIK_AC(\"INF19__;INF02@E=1,S=52,G=0,T=0,P=0:@R=A,S=35,V={0}:R=B,S=57,V={1}:R=C,S=2202,V={2}:R=D,S=58,V={3}:R=E,S=1001|2043,V={4}:R=F,S=112,V=&lt;&gt;Facture d'Acompte:R=G,S=108,V=Facture Client:\";$B$3;$B$4;$B$6;G$10;$B60)": 68,_x000D_
    "=RIK_AC(\"INF19__;INF02@E=1,S=52,G=0,T=0,P=0:@R=A,S=35,V={0}:R=B,S=57,V={1}:R=C,S=2202,V={2}:R=D,S=58,V={3}:R=E,S=1001|2043,V={4}:R=F,S=112,V=&lt;&gt;Facture d'Acompte:R=G,S=108,V=Facture Client:\";$B$3;$B$4;$B$6;D$10;$B61)": 69,_x000D_
    "=RIK_AC(\"INF19__;INF02@E=1,S=52,G=0,T=0,P=0:@R=A,S=35,V={0}:R=B,S=57,V={1}:R=C,S=2202,V={2}:R=D,S=58,V={3}:R=E,S=1001|2043,V={4}:R=F,S=112,V=&lt;&gt;Facture d'Acompte:R=G,S=108,V=Facture Client:\";$B$3;$B$4;$B$6;H$10;$B61)": 70,_x000D_
    "=RIK_AC(\"INF19__;INF02@E=1,S=52,G=0,T=0,P=0:@R=A,S=35,V={0}:R=B,S=57,V={1}:R=C,S=2202,V={2}:R=D,S=58,V={3}:R=E,S=1001|2043,V={4}:R=F,S=112,V=&lt;&gt;Facture d'Acompte:R=G,S=108,V=Facture Client:\";$B$3;$B$4;$B$6;L$10;$B61)": 71,_x000D_
    "=RIK_AC(\"INF19__;INF02@E=1,S=52,G=0,T=0,P=0:@R=A,S=35,V={0}:R=B,S=57,V={1}:R=C,S=2202,V={2}:R=D,S=58,V={3}:R=E,S=1001|2043,V={4}:R=F,S=112,V=&lt;&gt;Facture d'Acompte:R=G,S=108,V=Facture Client:\";$B$3;$B$4;$B$6;J$10;$B61)": 72,_x000D_
    "=RIK_AC(\"INF19__;INF02@E=1,S=52,G=0,T=0,P=0:@R=A,S=35,V={0}:R=B,S=57,V={1}:R=C,S=2202,V={2}:R=D,S=58,V={3}:R=E,S=1001|2043,V={4}:R=F,S=112,V=&lt;&gt;Facture d'Acompte:R=G,S=108,V=Facture Client:\";$B$3;$B$4;$B$6;G$10;$B61)": 73,_x000D_
    "=RIK_AC(\"INF19__;INF02@E=1,S=52,G=0,T=0,P=0:@R=A,S=35,V={0}:R=B,S=57,V={1}:R=C,S=2202,V={2}:R=D,S=58,V={3}:R=E,S=1001|2043,V={4}:R=F,S=112,V=&lt;&gt;Facture d'Acompte:R=G,S=108,V=Facture Client:\";$B$3;$B$4;$B$6;O$10;$B61)": 74,_x000D_
    "=RIK_AC(\"INF19__;INF02@E=1,S=52,G=0,T=0,P=0:@R=A,S=35,V={0}:R=B,S=57,V={1}:R=C,S=2202,V={2}:R=D,S=58,V={3}:R=E,S=1001|2043,V={4}:R=F,S=112,V=&lt;&gt;Facture d'Acompte:R=G,S=108,V=Facture Client:\";$B$3;$B$4;$B$6;E$10;$B61)": 75,_x000D_
    "=RIK_AC(\"INF19__;INF02@E=1,S=52,G=0,T=0,P=0:@R=A,S=35,V={0}:R=B,S=57,V={1}:R=C,S=2202,V={2}:R=D,S=58,V={3}:R=E,S=1001|2043,V={4}:R=F,S=112,V=&lt;&gt;Facture d'Acompte:R=G,S=108,V=Facture Client:\";$B$3;$B$4;$B$6;I$10;$B61)": 76,_x000D_
    "=RIK_AC(\"INF19__;INF02@E=1,S=52,G=0,T=0,P=0:@R=A,S=35,V={0}:R=B,S=57,V={1}:R=C,S=2202,V={2}:R=D,S=58,V={3}:R=E,S=1001|2043,V={4}:R=F,S=112,V=&lt;&gt;Facture d'Acompte:R=G,S=108,V=Facture Client:\";$B$3;$B$4;$B$6;M$10;$B61)": 77,_x000D_
    "=RIK_AC(\"INF19__;INF02@E=1,S=52,G=0,T=0,P=0:@R=A,S=35,V={0}:R=B,S=57,V={1}:R=C,S=2202,V={2}:R=D,S=58,V={3}:R=E,S=1001|2043,V={4}:R=F,S=112,V=&lt;&gt;Facture d'Acompte:R=G,S=108,V=Facture Client:\";$B$3;$B$4;$B$6;F$10;$B61)": 78,_x000D_
    "=RIK_AC(\"INF19__;INF02@E=1,S=52,G=0,T=0,P=0:@R=A,S=35,V={0}:R=B,S=57,V={1}:R=C,S=2202,V={2}:R=D,S=58,V={3}:R=E,S=1001|2043,V={4}:R=F,S=112,V=&lt;&gt;Facture d'Acompte:R=G,S=108,V=Facture Client:\";$B$3;$B$4;$B$6;N$10;$B61)": 79,_x000D_
    "=RIK_AC(\"INF19__;INF02@E=1,S=52,G=0,T=0,P=0:@R=A,S=35,V={0}:R=B,S=57,V={1}:R=C,S=2202,V={2}:R=D,S=58,V={3}:R=E,S=1001|2043,V={4}:R=F,S=112,V=&lt;&gt;Facture d'Acompte:R=G,S=108,V=Facture Client:\";$B$3;$B$4;$B$6;K$10;$B61)": 80,_x000D_
    "=RIK_AC(\"INF19__;INF02@E=1,S=52,G=0,T=0,P=0:@R=A,S=35,V={0}:R=B,S=57,V={1}:R=C,S=2202,V={2}:R=D,S=58,V={3}:R=E,S=1001|2043,V={4}:R=F,S=112,V=&lt;&gt;Facture d'Acompte:R=G,S=108,V=Facture Client:\";$B$3;$B$4;$B$6;D$10;$A61)": 81,_x000D_
    "=RIK_AC(\"INF19__;INF02@E=1,S=52,G=0,T=0,P=0:@R=A,S=35,V={0}:R=B,S=57,V={1}:R=C,S=2202,V={2}:R=D,S=58,V={3}:R=E,S=1001|2043,V={4}:R=F,S=112,V=&lt;&gt;Facture d'Acompte:R=G,S=108,V=Facture Client:\";$B$3;$B$4;$B$6;H$10;$A61)": 82,_x000D_
    "=RIK_AC(\"INF19__;INF02@E=1,S=52,G=0,T=0,P=0:@R=A,S=35,V={0}:R=B,S=57,V={1}:R=C,S=2202,V={2}:R=D,S=58,V={3}:R=E,S=1001|2043,V={4}:R=F,S=112,V=&lt;&gt;Facture d'Acompte:R=G,S=108,V=Facture Client:\";$B$3;$B$4;$B$6;L$10;$A61)": 83,_x000D_
    "=RIK_AC(\"INF19__;INF02@E=1,S=52,G=0,T=0,P=0:@R=A,S=35,V={0}:R=B,S=57,V={1}:R=C,S=2202,V={2}:R=D,S=58,V={3}:R=E,S=1001|2043,V={4}:R=F,S=112,V=&lt;&gt;Facture d'Acompte:R=G,S=108,V=Facture Client:\";$B$3;$B$4;$B$6;J$10;$A61)": 84,_x000D_
    "=RIK_AC(\"INF19__;INF02@E=1,S=52,G=0,T=0,P=0:@R=A,S=35,V={0}:R=B,S=57,V={1}:R=C,S=2202,V={2}:R=D,S=58,V={3}:R=E,S=1001|2043,V={4}:R=F,S=112,V=&lt;&gt;Facture d'Acompte:R=G,S=108,V=Facture Client:\";$B$3;$B$4;$B$6;G$10;$A61)": 85,_x000D_
    "=RIK_AC(\"INF19__;INF02@E=1,S=52,G=0,T=0,P=0:@R=A,S=35,V={0}:R=B,S=57,V={1}:R=C,S=2202,V={2}:R=D,S=58,V={3}:R=E,S=1001|2043,V={4}:R=F,S=112,V=&lt;&gt;Facture d'Acompte:R=G,S=108,V=Facture Client:\";$B$3;$B$4;$B$6;O$10;$A61)": 86,_x000D_
    "=RIK_AC(\"INF19__;INF02@E=1,S=52,G=0,T=0,P=0:@R=A,S=35,V={0}:R=B,S=57,V={1}:R=C,S=2202,V={2}:R=D,S=58,V={3}:R=E,S=1001|2043,V={4}:R=F,S=112,V=&lt;&gt;Facture d'Acompte:R=G,S=108,V=Facture Client:\";$B$3;$B$4;$B$6;E$10;$A61)": 87,_x000D_
    "=RIK_AC(\"INF19__;INF02@E=1,S=52,G=0,T=0,P=0:@R=A,S=35,V={0}:R=B,S=57,V={1}:R=C,S=2202,V={2}:R=D,S=58,V={3}:R=E,S=1001|2043,V={4}:R=F,S=112,V=&lt;&gt;Facture d'Acompte:R=G,S=108,V=Facture Client:\";$B$3;$B$4;$B$6;I$10;$A61)": 88,_x000D_
    "=RIK_AC(\"INF19__;INF02@E=1,S=52,G=0,T=0,P=0:@R=A,S=35,V={0}:R=B,S=57,V={1}:R=C,S=2202,V={2}:R=D,S=58,V={3}:R=E,S=1001|2043,V={4}:R=F,S=112,V=&lt;&gt;Facture d'Acompte:R=G,S=108,V=Facture Client:\";$B$3;$B$4;$B$6;M$10;$A61)": 89,_x000D_
    "=RIK_AC(\"INF19__;INF02@E=1,S=52,G=0,T=0,P=0:@R=A,S=35,V={0}:R=B,S=57,V={1}:R=C,S=2202,V={2}:R=D,S=58,V={3}:R=E,S=1001|2043,V={4}:R=F,S=112,V=&lt;&gt;Facture d'Acompte:R=G,S=108,V=Facture Client:\";$B$3;$B$4;$B$6;F$10;$A61)": 90,_x000D_
    "=RIK_AC(\"INF19__;INF02@E=1,S=52,G=0,T=0,P=0:@R=A,S=35,V={0}:R=B,S=57,V={1}:R=C,S=2202,V={2}:R=D,S=58,V={3}:R=E,S=1001|2043,V={4}:R=F,S=112,V=&lt;&gt;Facture d'Acompte:R=G,S=108,V=Facture Client:\";$B$3;$B$4;$B$6;N$10;$A61)": 91,_x000D_
    "=RIK_AC(\"INF19__;INF02@E=1,S=52,G=0,T=0,P=0:@R=A,S=35,V={0}:R=B,S=57,V={1}:R=C,S=2202,V={2}:R=D,S=58,V={3}:R=E,S=1001|2043,V={4}:R=F,S=112,V=&lt;&gt;Facture d'Acompte:R=G,S=108,V=Facture Client:\";$B$3;$B$4;$B$6;K$10;$A61)": 92,_x000D_
    "=RIK_AC(\"INF19__;INF02@E=1,S=52,G=0,T=0,P=0:@R=A,S=35,V={0}:R=B,S=57,V={1}:R=C,S=2202,V={2}:R=D,S=58,V={3}:R=E,S=1001|2043,V={4}:R=F,S=112,V=&lt;&gt;Facture d'Acompte:R=G,S=108,V=Facture Client:\";$B$3;$B$4;$B$6;E$10;$A60)": 93,_x000D_
    "=RIK_AC(\"INF19__;INF02@E=1,S=52,G=0,T=0,P=0:@R=A,S=35,V={0}:R=B,S=57,V={1}:R=C,S=2202,V={2}:R=D,S=58,V={3}:R=E,S=1001|2043,V={4}:R=F,S=112,V=&lt;&gt;Facture d'Acompte:R=G,S=108,V=Facture Client:\";$B$3;$B$4;$B$6;I$10;$A60)": 94,_x000D_
    "=RIK_AC(\"INF19__;INF02@E=1,S=52,G=0,T=0,P=0:@R=A,S=35,V={0}:R=B,S=57,V={1}:R=C,S=2202,V={2}:R=D,S=58,V={3}:R=E,S=1001|2043,V={4}:R=F,S=112,V=&lt;&gt;Facture d'Acompte:R=G,S=108,V=Facture Client:\";$B$3;$B$4;$B$6;M$10;$A60)": 95,_x000D_
    "=RIK_AC(\"INF19__;INF02@E=1,S=52,G=0,T=0,P=0:@R=A,S=35,V={0}:R=B,S=57,V={1}:R=C,S=2202,V={2}:R=D,S=58,V={3}:R=E,S=1001|2043,V={4}:R=F,S=112,V=&lt;&gt;Facture d'Acompte:R=G,S=108,V=Facture Client:\";$B$3;$B$4;$B$6;O$10;$A60)": 96,_x000D_
    "=RIK_AC(\"INF19__;INF02@E=1,S=52,G=0,T=0,P=0:@R=A,S=35,V={0}:R=B,S=57,V={1}:R=C,S=2202,V={2}:R=D,S=58,V={3}:R=E,S=1001|2043,V={4}:R=F,S=112,V=&lt;&gt;Facture d'Acompte:R=G,S=108,V=Facture Client:\";$B$3;$B$4;$B$6;L$10;$A60)": 97,_x000D_
    "=RIK_AC(\"INF19__;INF02@E=1,S=52,G=0,T=0,P=0:@R=A,S=35,V={0}:R=B,S=57,V={1}:R=C,S=2202,V={2}:R=D,S=58,V={3}:R=E,S=1001|2043,V={4}:R=F,S=112,V=&lt;&gt;Facture d'Acompte:R=G,S=108,V=Facture Client:\";$B$3;$B$4;$B$6;F$10;$A60)": 98,_x000D_
    "=RIK_AC(\"INF19__;INF02@E=1,S=52,G=0,T=0,P=0:@R=A,S=35,V={0}:R=B,S=57,V={1}:R=C,S=2202,V={2}:R=D,S=58,V={3}:R=E,S=1001|2043,V={4}:R=F,S=112,V=&lt;&gt;Facture d'Acompte:R=G,S=108,V=Facture Client:\";$B$3;$B$4;$B$6;J$10;$A60)": 99,_x000D_
    "=RIK_AC(\"INF19__;INF02@E=1,S=52,G=0,T=0,P=0:@R=A,S=35,V={0}:R=B,S=57,V={1}:R=C,S=2202,V={2}:R=D,S=58,V={3}:R=E,S=1001|2043,V={4}:R=F,S=112,V=&lt;&gt;Facture d'Acompte:R=G,S=108,V=Facture Client:\";$B$3;$B$4;$B$6;N$10;$A60)": 100,_x000D_
    "=RIK_AC(\"INF19__;INF02@E=1,S=52,G=0,T=0,P=0:@R=A,S=35,V={0}:R=B,S=57,V={1}:R=C,S=2202,V={2}:R=D,S=58,V={3}:R=E,S=1001|2043,V={4}:R=F,S=112,V=&lt;&gt;Facture d'Acompte:R=G,S=108,V=Facture Client:\";$B$3;$B$4;$B$6;K$10;$A60)": 101,_x000D_
    "=RIK_AC(\"INF19__;INF02@E=1,S=52,G=0,T=0,P=0:@R=A,S=35,V={0}:R=B,S=57,V={1}:R=C,S=2202,V={2}:R=D,S=58,V={3}:R=E,S=1001|2043,V={4}:R=F,S=112,V=&lt;&gt;Facture d'Acompte:R=G,S=108,V=Facture Client:\";$B$3;$B$4;$B$6;H$10;$A60)": 102,_x000D_
    "=RIK_AC(\"INF19__;INF02@E=1,S=52,G=0,T=0,P=0:@R=A,S=35,V={0}:R=B,S=57,V={1}:R=C,S=2202,V={2}:R=D,S=58,V={3}:R=E,S=1001|2043,V={4}:R=F,S=112,V=&lt;&gt;Facture d'Acompte:R=G,S=108,V=Facture Client:\";$B$3;$B$4;$B$6;G$10;$A60)": 103,_x000D_
    "=RIK_AC(\"INF19__;INF02@E=1,S=52,G=0,T=0,P=0:@R=A,S=35,V={0}:R=B,S=57,V={1}:R=C,S=2202,V={2}:R=D,S=58,V={3}:R=E,S=1001|2043,V={4}:R=F,S=112,V=&lt;&gt;Facture d'Acompte:R=G,S=108,V=Facture Client:\";$B$3;$B$4;$B$6;D$10;$A60)": 104,_x000D_
    "=RIK_AC(\"INF19__;INF02@E=1,S=52,G=0,T=0,P=0:@R=A,S=35,V={0}:R=B,S=57,V={1}:\";$B$3;$B$4)": 105,_x000D_
    "=RIK_AC(\"INF19__;INF02@E=1,S=52,G=0,T=0,P=0:@R=A,S=35,V={0}:R=B,S=57,V={1}:R=C,S=58,V={2}:\";$B$3;$B$4;D$10)": 106,_x000D_
    "=RIK_AC(\"INF19__;INF02@E=1,S=52,G=0,T=0,P=0:@R=A,S=35,V={0}:R=B,S=57,V={1}:R=C,S=58,V={2}:\";$B$3;$D$3;D$10)": 107,_x000D_
    "=RIK_AC(\"INF19__;INF02@E=1,S=52,G=0,T=0,P=0:@R=A,S=35,V={0}:R=B,S=57,V={1}:\";$B$3;$D$3)": 108,_x000D_
    "=RIK_AC(\"INF19__;INF02@E=1,S=52,G=0,T=0,P=0:@R=A,S=35,V={0}:R=B,S=57,V={1}:R=C,S=58,V={2}:\";$C$3;$E$3;D$10)": 109,_x000D_
    "=RIK_AC(\"INF19__;INF02@E=1,S=52,G=0,T=0,P=0:@R=A,S=35,V={0}:R=B,S=57,V={1}:\";$C$3;$E$3)": 110,_x000D_
    "=RIK_AC(\"INF19__;INF02@E=1,S=52,G=0,T=0,P=0:@R=A,S=35,V={0}:R=B,S=57,V={1}:R=C,S=58,V={2}:R=D,S=211,V={3}:R=E,S=108,V=Facture Client:\";$C$3;$E$3;D$10;$A60)": 111,_x000D_
    "=RIK_AC(\"INF19__;INF02@E=1,S=52,G=0,T=0,P=0:@R=A,S=35,V={0}:R=B,S=57,V={1}:R=C,S=58,V={2}:R=D,S=211,V={3}:R=E,S=108,V=Facture Client:\";$C$3;$E$3;O$10;$A60)": 112,_x000D_
    "=RIK_AC(\"INF19__;INF02@E=1,S=52,G=0,T=0,P=0:@R=A,S=35,V={0}:R=B,S=57,V={1}:R=C,S=58,V={2}:R=D,S=211,V={3}:R=E,S=108,V=Facture Client:\";$C$3;$E$3;K$10;$A60)": 113,_x000D_
    "=RIK_AC(\"INF19__;INF02@E=1,S=52,G=0,T=0,P=0:@R=A,S=35,V={0}:R=B,S=57,V={1}:R=C,S=58,V={2}:R=D,S=211,V={3}:R=E,S=108,V=Facture Client:\";$C$3;$E$3;G$10;$A60)": 114,_x000D_
    "=RIK_AC(\"INF19__;INF02@E=1,S=52,G=0,T=0,P=0:@R=A,S=35,V={0}:R=B,S=57,V={1}:R=C,S=58,V={2}:R=D,S=211,V={3}:R=E,S=108,V=Facture Client:\";$C$3;$E$3;N$10;$A60)": 115,_x000D_
    "=RIK_AC(\"INF19__;INF02@E=1,S=52,G=0,T=0,P=0:@R=A,S=35,V={0}:R=B,S=57,V={1}:R=C,S=58,V={2}:R=D,S=211,V={3}:R=E,S=108,V=Facture Client:\";$C$3;$E$3;J$10;$A60)": 116,_x000D_
    "=RIK_AC(\"INF19__;INF02@E=1,S=52,G=0,T=0,P=0:@R=A,S=35,V={0}:R=B,S=57,V={1}:R=C,S=58,V={2}:R=D,S=211,V={3}:R=E,S=108,V=Facture Client:\";$C$3;$E$3;F$10;$A60)": 117,_x000D_
    "=RIK_AC(\"INF19__;INF02@E=1,S=52,G=0,T=0,P=0:@R=A,S=35,V={0}:R=B,S=57,V={1}:R=C,S=58,V={2}:R=D,S=211,V={3}:R=E,S=108,V=Facture Client:\";$C$3;$E$3;H$10;$A60)": 118,_x000D_
    "=RIK_AC(\"INF19__;INF02@E=1,S=52,G=0,T=0,P=0:@R=A,S=35,V={0}:R=B,S=57,V={1}:R=C,S=58,V={2}:R=D,S=211,V={3}:R=E,S=108,V=Facture Client:\";$C$3;$E$3;M$10;$A60)": 119,_x000D_
    "=RIK_AC(\"INF19__;INF02@E=1,S=52,G=0,T=0,P=0:@R=A,S=35,V={0}:R=B,S=57,V={1}:R=C,S=58,V={2}:R=D,S=211,V={3}:R=E,S=108,V=Facture Client:\";$C$3;$E$3;I$10;$A60)": 120,_x000D_
    "=RIK_AC(\"INF19__;INF02@E=1,S=52,G=0,T=0,P=0:@R=A,S=35,V={0}:R=B,S=57,V={1}:R=C,S=58,V={2}:R=D,S=211,V={3}:R=E,S=108,V=Facture Client:\";$C$3;$E$3;E$10;$A60)": 121,_x000D_
    "=RIK_AC(\"INF19__;INF02@E=1,S=52,G=0,T=0,P=0:@R=A,S=35,V={0}:R=B,S=57,V={1}:R=C,S=58,V={2}:R=D,S=211,V={3}:R=E,S=108,V=Facture Client:\";$C$3;$E$3;L$10;$A60)": 122,_x000D_
    "=RIK_AC(\"INF19__;INF02@E=1,S=52,G=0,T=0,P=0:@R=A,S=35,V={0}:R=B,S=57,V={1}:R=C,S=58,V={2}:R=D,S=211,V={3}:R=E,S=108,V=Facture Client:R=F,S=211,V={4}:R=G,S=58,V={5}:R=H,S=57,V={6}:\";$C$3;$E$3;D$10;$A60;$K$3;$G$3;$E$3)": 123,_x000D_
    "=RIK_AC(\"INF19__;INF02@E=1,S=52,G=0,T=0,P=0:@R=A,S=35,V={0}:R=B,S=57,V={1}:R=C,S=58,V={2}:R=D,S=211,V={3}:R=E,S=108,V=Facture Client:R=F,S=211,V={4}:R=G,S=58,V={5}:R=H,S=57,V={6}:R=I,S=112,V=&lt;&gt;Facture d'Acompte:\";$C$3;$E$3;D$10;$A60;$K$3;$G$3;$E$3)": 124,_x000D_
    "=RIK_AC(\"INF19__;INF02@E=1,S=52,G=0,T=0,P=0:@R=A,S=35,V={0}:R=B,S=57,V={1}:R=C,S=58,V={2}:R=D,S=211,V={3}:R=E,S=108,V=Facture Client:R=F,S=211,V={4}:R=G,S=58,V={5}:R=H,S=57,V={6}:R=I,S=112,V=&lt;&gt;Facture d'Acompte:\";$C$3;$E$3;N$10;$A60;$K$3;$G$3;$E$3)": 125,_x000D_
    "=RIK_AC(\"INF19__;INF02@E=1,S=52,G=0,T=0,P=0:@R=A,S=35,V={0}:R=B,S=57,V={1}:R=C,S=58,V={2}:R=D,S=211,V={3}:R=E,S=108,V=Facture Client:R=F,S=211,V={4}:R=G,S=58,V={5}:R=H,S=57,V={6}:R=I,S=112,V=&lt;&gt;Facture d'Acompte:\";$C$3;$E$3;J$10;$A60;$K$3;$G$3;$E$3)": 126,_x000D_
    "=RIK_AC(\"INF19__;INF02@E=1,S=52,G=0,T=0,P=0:@R=A,S=35,V={0}:R=B,S=57,V={1}:R=C,S=58,V={2}:R=D,S=211,V={3}:R=E,S=108,V=Facture Client:R=F,S=211,V={4}:R=G,S=58,V={5}:R=H,S=57,V={6}:R=I,S=112,V=&lt;&gt;Facture d'Acompte:\";$C$3;$E$3;F$10;$A60;$K$3;$G$3;$E$3)": 127,_x000D_
    "=RIK_AC(\"INF19__;INF02@E=1,S=52,G=0,T=0,P=0:@R=A,S=35,V={0}:R=B,S=57,V={1}:R=C,S=58,V={2}:R=D,S=211,V={3}:R=E,S=108,V=Facture Client:R=F,S=211,V={4}:R=G,S=58,V={5}:R=H,S=57,V={6}:R=I,S=112,V=&lt;&gt;Facture d'Acompte:\";$C$3;$E$3;M$10;$A60;$K$3;$G$3;$E$3)": 128,_x000D_
    "=RIK_AC(\"INF19__;INF02@E=1,S=52,G=0,T=0,P=0:@R=A,S=35,V={0}:R=B,S=57,V={1}:R=C,S=58,V={2}:R=D,S=211,V={3}:R=E,S=108,V=Facture Client:R=F,S=211,V={4}:R=G,S=58,V={5}:R=H,S=57,V={6}:R=I,S=112,V=&lt;&gt;Facture d'Acompte:\";$C$3;$E$3;I$10;$A60;$K$3;$G$3;$E$3)": 129,_x000D_
    "=RIK_AC(\"INF19__;INF02@E=1,S=52,G=0,T=0,P=0:@R=A,S=35,V={0}:R=B,S=57,V={1}:R=C,S=58,V={2}:R=D,S=211,V={3}:R=E,S=108,V=Facture Client:R=F,S=211,V={4}:R=G,S=58,V={5}:R=H,S=57,V={6}:R=I,S=112,V=&lt;&gt;Facture d'Acompte:\";$C$3;$E$3;E$10;$A60;$K$3;$G$3;$E$3)": 130,_x000D_
    "=RIK_AC(\"INF19__;INF02@E=1,S=52,G=0,T=0,P=0:@R=A,S=35,V={0}:R=B,S=57,V={1}:R=C,S=58,V={2}:R=D,S=211,V={3}:R=E,S=108,V=Facture Client:R=F,S=211,V={4}:R=G,S=58,V={5}:R=H,S=57,V={6}:R=I,S=112,V=&lt;&gt;Facture d'Acompte:\";$C$3;$E$3;L$10;$A60;$K$3;$G$3;$E$3)": 131,_x000D_
    "=RIK_AC(\"INF19__;INF02@E=1,S=52,G=0,T=0,P=0:@R=A,S=35,V={0}:R=B,S=57,V={1}:R=C,S=58,V={2}:R=D,S=211,V={3}:R=E,S=108,V=Facture Client:R=F,S=211,V={4}:R=G,S=58,V={5}:R=H,S=57,V={6}:R=I,S=112,V=&lt;&gt;Facture d'Acompte:\";$C$3;$E$3;H$10;$A60;$K$3;$G$3;$E$3)": 132,_x000D_
    "=RIK_AC(\"INF19__;INF02@E=1,S=52,G=0,T=0,P=0:@R=A,S=35,V={0}:R=B,S=57,V={1}:R=C,S=58,V={2}:R=D,S=211,V={3}:R=E,S=108,V=Facture Client:R=F,S=211,V={4}:R=G,S=58,V={5}:R=H,S=57,V={6}:R=I,S=112,V=&lt;&gt;Facture d'Acompte:\";$C$3;$E$3;K$10;$A60;$K$3;$G$3;$E$3)": 133,_x000D_
    "=RIK_AC(\"INF19__;INF02@E=1,S=52,G=0,T=0,P=0:@R=A,S=35,V={0}:R=B,S=57,V={1}:R=C,S=58,V={2}:R=D,S=211,V={3}:R=E,S=108,V=Facture Client:R=F,S=211,V={4}:R=G,S=58,V={5}:R=H,S=57,V={6}:R=I,S=112,V=&lt;&gt;Facture d'Acompte:\";$C$3;$E$3;G$10;$A60;$K$3;$G$3;$E$3)": 134,_x000D_
    "=RIK_AC(\"INF19__;INF02@E=1,S=52,G=0,T=0,P=0:@R=A,S=35,V={0}:R=B,S=57,V={1}:R=C,S=58,V={2}:R=D,S=211,V={3}:R=E,S=108,V=Facture Client:R=F,S=211,V={4}:R=G,S=58,V={5}:R=H,S=57,V={6}:R=I,S=112,V=&lt;&gt;Facture d'Acompte:\";$C$3;$E$3;D$10;$A61;$K$3;$G$3;$E$3)": 135,_x000D_
    "=RIK_AC(\"INF19__;INF02@E=1,S=52,G=0,T=0,P=0:@R=A,S=35,V={0}:R=B,S=57,V={1}:R=C,S=58,V={2}:R=D,S=211,V={3}:R=E,S=108,V=Facture Client:R=G,S=58,V={4}:R=H,S=57,V={5}:R=I,S=112,V=&lt;&gt;Facture d'Acompte:\";$C$3;$E$3;D$10;$A61;$G$3;$E$3)": 136,_x000D_
    "=RIK_AC(\"INF19__;INF02@E=1,S=52,G=0,T=0,P=0:@R=A,S=35,V={0}:R=B,S=57,V={1}:R=C,S=58,V={2}:R=D,S=211,V={3}:R=E,S=108,V=Facture Client:R=G,S=58,V={4}:R=H,S=57,V={5}:R=I,S=112,V=&lt;&gt;Facture d'Acompte:\";$C$3;$E$3;O$10;$A61;$G$3;$E$3)": 137,_x000D_
    "=RIK_AC(\"INF19__;INF02@E=1,S=52,G=0,T=0,P=0:@R=A,S=35,V={0}:R=B,S=57,V={1}:R=C,S=58,V={2}:R=D,S=211,V={3}:R=E,S=108,V=Facture Client:R=G,S=58,V={4}:R=H,S=57,V={5}:R=I,S=112,V=&lt;&gt;Facture d'Acompte:\";$C$3;$E$3;K$10;$A61;$G$3;$E$3)": 138,_x000D_
    "=RIK_AC(\"INF19__;INF02@E=1,S=52,G=0,T=0,P=0:@R=A,S=35,V={0}:R=B,S=57,V={1}:R=C,S=58,V={2}:R=D,S=211,V={3}:R=E,S=108,V=Facture Client:R=G,S=58,V={4}:R=H,S=57,V={5}:R=I,S=112,V=&lt;&gt;Facture d'Acompte:\";$C$3;$E$3;G$10;$A61;$G$3;$E$3)": 139,_x000D_
    "=RIK_AC(\"INF19__;INF02@E=1,S=52,G=0,T=0,P=0:@R=A,S=35,V={0}:R=B,S=57,V={1}:R=C,S=58,V={2}:R=D,S=211,V={3}:R=E,S=108,V=Facture Client:R=G,S=58,V={4}:R=H,S=57,V={5}:R=I,S=112,V=&lt;&gt;Facture d'Acompte:\";$C$3;$E$3;N$10;$A61;$G$3;$E$3)": 140,_x000D_
    "=RIK_AC(\"INF19__;INF02@E=1,S=52,G=0,T=0,P=0:@R=A,S=35,V={0}:R=B,S=57,V={1}:R=C,S=58,V={2}:R=D,S=211,V={3}:R=E,S=108,V=Facture Client:R=G,S=58,V={4}:R=H,S=57,V={5}:R=I,S=112,V=&lt;&gt;Facture d'Acompte:\";$C$3;$E$3;J$10;$A61;$G$3;$E$3)": 141,_x000D_
    "=RIK_AC(\"INF19__;INF02@E=1,S=52,G=0,T=0,P=0:@R=A,S=35,V={0}:R=B,S=57,V={1}:R=C,S=58,V={2}:R=D,S=211,V={3}:R=E,S=108,V=Facture Client:R=G,S=58,V={4}:R=H,S=57,V={5}:R=I,S=112,V=&lt;&gt;Facture d'Acompte:\";$C$3;$E$3;F$10;$A61;$G$3;$E$3)": 142,_x000D_
    "=RIK_AC(\"INF19__;INF02@E=1,S=52,G=0,T=0,P=0:@R=A,S=35,V={0}:R=B,S=57,V={1}:R=C,S=58,V={2}:R=D,S=211,V={3}:R=E,S=108,V=Facture Client:R=G,S=58,V={4}:R=H,S=57,V={5}:R=I,S=112,V=&lt;&gt;Facture d'Acompte:\";$C$3;$E$3;H$10;$A61;$G$3;$E$3)": 143,_x000D_
    "=RIK_AC(\"INF19__;INF02@E=1,S=52,G=0,T=0,P=0:@R=A,S=35,V={0}:R=B,S=57,V={1}:R=C,S=58,V={2}:R=D,S=211,V={3}:R=E,S=108,V=Facture Client:R=G,S=58,V={4}:R=H,S=57,V={5}:R=I,S=112,V=&lt;&gt;Facture d'Acompte:\";$C$3;$E$3;M$10;$A61;$G$3;$E$3)": 144,_x000D_
    "=RIK_AC(\"INF19__;INF02@E=1,S=52,G=0,T=0,P=0:@R=A,S=35,V={0}:R=B,S=57,V={1}:R=C,S=58,V={2}:R=D,S=211,V={3}:R=E,S=108,V=Facture Client:R=G,S=58,V={4}:R=H,S=57,V={5}:R=I,S=112,V=&lt;&gt;Facture d'Acompte:\";$C$3;$E$3;I$10;$A61;$G$3;$E$3)": 145,_x000D_
    "=RIK_AC(\"INF19__;INF02@E=1,S=52,G=0,T=0,P=0:@R=A,S=35,V={0}:R=B,S=57,V={1}:R=C,S=58,V={2}:R=D,S=211,V={3}:R=E,S=108,V=Facture Client:R=G,S=58,V={4}:R=H,S=57,V={5}:R=I,S=112,V=&lt;&gt;Facture d'Acompte:\";$C$3;$E$3;E$10;$A61;$G$3;$E$3)": 146,_x000D_
    "=RIK_AC(\"INF19__;INF02@E=1,S=52,G=0,T=0,P=0:@R=A,S=35,V={0}:R=B,S=57,V={1}:R=C,S=58,V={2}:R=D,S=211,V={3}:R=E,S=108,V=Facture Client:R=G,S=58,V={4}:R=H,S=57,V={5}:R=I,S=112,V=&lt;&gt;Facture d'Acompte:\";$C$3;$E$3;L$10;$A61;$G$3;$E$3)": 147,_x000D_
    "=RIK_AC(\"INF19__;INF02@E=1,S=52,G=0,T=0,P=0:@R=A,S=35,V={0}:R=B,S=57,V={1}:R=C,S=58,V={2}:R=D,S=211,V={3}:R=E,S=108,V=Facture Client:R=F,S=211,V={4}:R=G,S=58,V={5}:R=H,S=57,V={6}:R=I,S=112,V=&lt;&gt;Facture d'Acompte:\";$C$3;$E$3;N$10;$A123;$N$3;$G$3;$E$3)": 148,_x000D_
    "=RIK_AC(\"INF19__;INF02@E=1,S=52,G=0,T=0,P=0:@R=A,S=35,V={0}:R=B,S=57,V={1}:R=C,S=58,V={2}:R=D,S=211,V={3}:R=E,S=108,V=Facture Client:R=F,S=211,V={4}:R=G,S=58,V={5}:R=H,S=57,V={6}:R=I,S=112,V=&lt;&gt;Facture d'Acompte:\";$C$3;$E$3;J$10;$A123;$N$3;$G$3;$E$3)": 149,_x000D_
    "=RIK_AC(\"INF19__;INF02@E=1,S=52,G=0,T=0,P=0:@R=A,S=35,V={0}:R=B,S=57,V={1}:R=C,S=58,V={2}:R=D,S=211,V={3}:R=E,S=108,V=Facture Client:R=F,S=211,V={4}:R=G,S=58,V={5}:R=H,S=57,V={6}:R=I,S=112,V=&lt;&gt;Facture d'Acompte:\";$C$3;$E$3;F$10;$A123;$N$3;$G$3;$E$3)": 150,_x000D_
    "=RIK_AC(\"INF19__;INF02@E=1,S=52,G=0,T=0,P=0:@R=A,S=35,V={0}:R=B,S=57,V={1}:R=C,S=58,V={2}:R=D,S=211,V={3}:R=E,S=108,V=Facture Client:R=F,S=211,V={4}:R=G,S=58,V={5}:R=H,S=57,V={6}:R=I,S=112,V=&lt;&gt;Facture d'Acompte:\";$C$3;$E$3;M$10;$A123;$N$3;$G$3;$E$3)": 151,_x000D_
    "=RIK_AC(\"INF19__;INF02@E=1,S=52,G=0,T=0,P=0:@R=A,S=35,V={0}:R=B,S=57,V={1}:R=C,S=58,V={2}:R=D,S=211,V={3}:R=E,S=108,V=Facture Client:R=F,S=211,V={4}:R=G,S=58,V={5}:R=H,S=57,V={6}:R=I,S=112,V=&lt;&gt;Facture d'Acompte:\";$C$3;$E$3;I$10;$A123;$N$3;$G$3;$E$3)": 152,_x000D_
    "=RIK_AC(\"INF19__;INF02@E=1,S=52,G=0,T=0,P=0:@R=A,S=35,V={0}:R=B,S=57,V={1}:R=C,S=58,V={2}:R=D,S=211,V={3}:R=E,S=108,V=Facture Client:R=F,S=211,V={4}:R=G,S=58,V={5}:R=H,S=57,V={6}:R=I,S=112,V=&lt;&gt;Facture d'Acompte:\";$C$3;$E$3;E$10;$A123;$N$3;$G$3;$E$3)": 153,_x000D_
    "=RIK_AC(\"INF19__;INF02@E=1,S=52,G=0,T=0,P=0:@R=A,S=35,V={0}:R=B,S=57,V={1}:R=C,S=58,V={2}:R=D,S=211,V={3}:R=E,S=108,V=Facture Client:R=F,S=211,V={4}:R=G,S=58,V={5}:R=H,S=57,V={6}:R=I,S=112,V=&lt;&gt;Facture d'Acompte:\";$C$3;$E$3;L$10;$A123;$N$3;$G$3;$E$3)": 154,_x000D_
    "=RIK_AC(\"INF19__;INF02@E=1,S=52,G=0,T=0,P=0:@R=A,S=35,V={0}:R=B,S=57,V={1}:R=C,S=58,V={2}:R=D,S=211,V={3}:R=E,S=108,V=Facture Client:R=F,S=211,V={4}:R=G,S=58,V={5}:R=H,S=57,V={6}:R=I,S=112,V=&lt;&gt;Facture d'Acompte:\";$C$3;$E$3;H$10;$A123;$N$3;$G$3;$E$3)": 155,_x000D_
    "=RIK_AC(\"INF19__;INF02@E=1,S=52,G=0,T=0,P=0:@R=A,S=35,V={0}:R=B,S=57,V={1}:R=C,S=58,V={2}:R=D,S=211,V={3}:R=E,S=108,V=Facture Client:R=F,S=211,V={4}:R=G,S=58,V={5}:R=H,S=57,V={6}:R=I,S=112,V=&lt;&gt;Facture d'Acompte:\";$C$3;$E$3;K$10;$A123;$N$3;$G$3;$E$3)": 156,_x000D_
    "=RIK_AC(\"INF19__;INF02@E=1,S=52,G=0,T=0,P=0:@R=A,S=35,V={0}:R=B,S=57,V={1}:R=C,S=58,V={2}:R=D,S=211,V={3}:R=E,S=108,V=Facture Client:R=F,S=211,V={4}:R=G,S=58,V={5}:R=H,S=57,V={6}:R=I,S=112,V=&lt;&gt;Facture d'Acompte:\";$C$3;$E$3;G$10;$A123;$N$3;</t>
  </si>
  <si>
    <t>Période</t>
  </si>
  <si>
    <t>201401..201501</t>
  </si>
  <si>
    <t>20090323</t>
  </si>
  <si>
    <t>20090320</t>
  </si>
  <si>
    <t>20090322</t>
  </si>
  <si>
    <t>20090326</t>
  </si>
  <si>
    <t>20090325</t>
  </si>
  <si>
    <t>20090321</t>
  </si>
  <si>
    <t>20090319</t>
  </si>
  <si>
    <t>Chantier [20090318] CG 19</t>
  </si>
  <si>
    <t>20090318</t>
  </si>
  <si>
    <t>20090324</t>
  </si>
  <si>
    <t>Frais Généraux</t>
  </si>
  <si>
    <t>Nature Travaux - Libellé</t>
  </si>
  <si>
    <t>Construction 20 %</t>
  </si>
  <si>
    <t>Chantier [20090208] MASSON</t>
  </si>
  <si>
    <t>Chantier [20090209] CA La Roche sur</t>
  </si>
  <si>
    <t>Chantier [20090210] MAIRIE D'AUZIEL</t>
  </si>
  <si>
    <t>Chantier [20090211] MAIRIE D'AUZIEL</t>
  </si>
  <si>
    <t>Chantier [20090212] CA La Roche sur</t>
  </si>
  <si>
    <t>Chantier [20090214] CA La Roche sur</t>
  </si>
  <si>
    <t>Chantier [20090215] LARRIEU</t>
  </si>
  <si>
    <t>Chantier [20090216] DOREMI MUSIC</t>
  </si>
  <si>
    <t>Chantier [20090217] MAIRIE DE RAMON</t>
  </si>
  <si>
    <t>Chantier [20090219] Hique Martine</t>
  </si>
  <si>
    <t>Chantier [20090220] CALVITIERE</t>
  </si>
  <si>
    <t>Chantier [20090222] MAIRIE DE RAMON</t>
  </si>
  <si>
    <t>Chantier [20090223] FRANCOIS</t>
  </si>
  <si>
    <t>Chantier [20090224] DOREMI MUSIC</t>
  </si>
  <si>
    <t>Chantier [20090225] Hopital</t>
  </si>
  <si>
    <t>Chantier [20090226] GABRIEL</t>
  </si>
  <si>
    <t>Chantier [20090227] MASSON</t>
  </si>
  <si>
    <t>Chantier [20090228] ARTI-BAT</t>
  </si>
  <si>
    <t>Chantier [20090229] GEMO</t>
  </si>
  <si>
    <t>Chantier [20090230] GABRIEL</t>
  </si>
  <si>
    <t>Chantier [20090231] MAIRIE DE MARSE</t>
  </si>
  <si>
    <t>Chantier [20090232] ITHURBIDE</t>
  </si>
  <si>
    <t>Chantier [20090233] GABRIEL</t>
  </si>
  <si>
    <t>Chantier [20090234] Hopital</t>
  </si>
  <si>
    <t>Chantier [20090235] CHOBAT</t>
  </si>
  <si>
    <t>Chantier [20090236] CARAVAN'AIR</t>
  </si>
  <si>
    <t>Chantier [20090237] CA La Roche sur</t>
  </si>
  <si>
    <t>Chantier [20090238] LARRIEU</t>
  </si>
  <si>
    <t>Chantier [20090239] Comité des fête</t>
  </si>
  <si>
    <t>Chantier [20090240] CG 19</t>
  </si>
  <si>
    <t>Chantier [20090241] CHOBAT</t>
  </si>
  <si>
    <t>Chantier [20090242] GEMO</t>
  </si>
  <si>
    <t>Chantier [20090244] CA La Roche sur</t>
  </si>
  <si>
    <t>Chantier [20090245] LARRIEU</t>
  </si>
  <si>
    <t>Chantier [20090246] COLUCHET</t>
  </si>
  <si>
    <t>Chantier [20090247] MAIRIE DE MONTA</t>
  </si>
  <si>
    <t>Chantier [20090248] CALVITIERE</t>
  </si>
  <si>
    <t>Chantier [20090249] ERDF</t>
  </si>
  <si>
    <t>Chantier [20090250] MAIRIE DE MONTA</t>
  </si>
  <si>
    <t>Chantier [20090251] CALVITIERE</t>
  </si>
  <si>
    <t>Chantier [20090252] GEMO</t>
  </si>
  <si>
    <t>Chantier [20090253] LARRIEU</t>
  </si>
  <si>
    <t>Chantier [20090255] MAIRIE DE RAMON</t>
  </si>
  <si>
    <t>Chantier [20090256] LARRIEU</t>
  </si>
  <si>
    <t>Chantier [20090257] CARAVAN'AIR</t>
  </si>
  <si>
    <t>Chantier [20090258] LEROY SOMER</t>
  </si>
  <si>
    <t>Chantier [20090259] MAIRIE DE CASTA</t>
  </si>
  <si>
    <t>Chantier [20090260] MILLET Julie</t>
  </si>
  <si>
    <t>Chantier [20090261] Hopital</t>
  </si>
  <si>
    <t>Chantier [20090262] MAIRIE DE MONTA</t>
  </si>
  <si>
    <t>Chantier [20090263] CA La Roche sur</t>
  </si>
  <si>
    <t>Chantier [20090264] Chevalier Sébas</t>
  </si>
  <si>
    <t>Chantier [20090265] MAIRIE DE MARSE</t>
  </si>
  <si>
    <t>Chantier [20090267] CORREZE HABITAT</t>
  </si>
  <si>
    <t>Chantier [20090268] CORREZE HABITAT</t>
  </si>
  <si>
    <t>Chantier [20090269] MAIRIE DE MONTA</t>
  </si>
  <si>
    <t>Chantier [20090270] MILAN</t>
  </si>
  <si>
    <t>Chantier [20090271] Hopital</t>
  </si>
  <si>
    <t>Chantier [20090272] MAIRIE DE RAMON</t>
  </si>
  <si>
    <t>Chantier [20090273] ITHURBIDE</t>
  </si>
  <si>
    <t>Chantier [20090274] CA La Roche sur</t>
  </si>
  <si>
    <t>Chantier [20090276] MAIRIE DE RAMON</t>
  </si>
  <si>
    <t>Chantier [20090277] CORREZE HABITAT</t>
  </si>
  <si>
    <t>Chantier [20090278] MAIRIE DE RAMON</t>
  </si>
  <si>
    <t>Chantier [20090281] MAIRIE DE MONTA</t>
  </si>
  <si>
    <t>Chantier [20090283] GEMO</t>
  </si>
  <si>
    <t>Chantier [20090284] CG 19</t>
  </si>
  <si>
    <t>Chantier [20090285] Contrat CG 19</t>
  </si>
  <si>
    <t>Chantier [20090286] GEMO</t>
  </si>
  <si>
    <t>Chantier [20090289] COLUCHET</t>
  </si>
  <si>
    <t>Chantier [20090291] MAIRIE DE MARSE</t>
  </si>
  <si>
    <t>Chantier [20090292] CG 19</t>
  </si>
  <si>
    <t>Chantier [20090293] MAIRIE DE MONTA</t>
  </si>
  <si>
    <t>Chantier [20090295] FRANCOIS</t>
  </si>
  <si>
    <t>Chantier [20090296] CORREZE HABITAT</t>
  </si>
  <si>
    <t>Chantier [20090297] MAIRIE DE CASTA</t>
  </si>
  <si>
    <t>Chantier [20090301] COLUCHET</t>
  </si>
  <si>
    <t>Chantier [20090302] CORREZE HABITAT</t>
  </si>
  <si>
    <t>Chantier [20090303] MAIRIE DE RAMON</t>
  </si>
  <si>
    <t>Chantier [20090304] LARRIEU</t>
  </si>
  <si>
    <t>Chantier [20090305] GEMO</t>
  </si>
  <si>
    <t>Chantier [20090306] MAIRIE DE MONTA</t>
  </si>
  <si>
    <t>Chantier [20090307] Hotel BERNARD</t>
  </si>
  <si>
    <t>Chantier [20090308] CG 19</t>
  </si>
  <si>
    <t>Chantier [20090309] CG 19</t>
  </si>
  <si>
    <t>Chantier [20090310] DOREMI MUSIC</t>
  </si>
  <si>
    <t>Chantier [20090311] MAIRIE DE MONTA</t>
  </si>
  <si>
    <t>Chantier [20090312] LARRIEU</t>
  </si>
  <si>
    <t>Chantier [20090313] CG 19</t>
  </si>
  <si>
    <t>Chantier [20090314] CORREZE HABITAT</t>
  </si>
  <si>
    <t>Chantier [20090315] LARRIEU</t>
  </si>
  <si>
    <t>Chantier [20090317] DOREMI MUSIC</t>
  </si>
  <si>
    <t>SYNTHESE PAR CHANTIER</t>
  </si>
  <si>
    <t>Déboursé Prévisionnel</t>
  </si>
  <si>
    <t>Déboursé Réalisé</t>
  </si>
  <si>
    <t>Montant Facturé</t>
  </si>
  <si>
    <t>20090017</t>
  </si>
  <si>
    <t>20090051</t>
  </si>
  <si>
    <t>20090054</t>
  </si>
  <si>
    <t>20090064</t>
  </si>
  <si>
    <t>20090134</t>
  </si>
  <si>
    <t>20090154</t>
  </si>
  <si>
    <t>20090353</t>
  </si>
  <si>
    <t>20090018</t>
  </si>
  <si>
    <t>20090043</t>
  </si>
  <si>
    <t>20090228</t>
  </si>
  <si>
    <t>00000004</t>
  </si>
  <si>
    <t>20090003</t>
  </si>
  <si>
    <t>20090012</t>
  </si>
  <si>
    <t>20090031</t>
  </si>
  <si>
    <t>20090112</t>
  </si>
  <si>
    <t>20090205</t>
  </si>
  <si>
    <t>20090392</t>
  </si>
  <si>
    <t>20090486</t>
  </si>
  <si>
    <t>20090044</t>
  </si>
  <si>
    <t>20090046</t>
  </si>
  <si>
    <t>20090052</t>
  </si>
  <si>
    <t>20090057</t>
  </si>
  <si>
    <t>20090060</t>
  </si>
  <si>
    <t>20090101</t>
  </si>
  <si>
    <t>20090111</t>
  </si>
  <si>
    <t>20090136</t>
  </si>
  <si>
    <t>20090209</t>
  </si>
  <si>
    <t>20090212</t>
  </si>
  <si>
    <t>20090214</t>
  </si>
  <si>
    <t>20090237</t>
  </si>
  <si>
    <t>20090244</t>
  </si>
  <si>
    <t>20090263</t>
  </si>
  <si>
    <t>20090274</t>
  </si>
  <si>
    <t>20090365</t>
  </si>
  <si>
    <t>20090379</t>
  </si>
  <si>
    <t>00000002</t>
  </si>
  <si>
    <t>20090006</t>
  </si>
  <si>
    <t>20090069</t>
  </si>
  <si>
    <t>20090070</t>
  </si>
  <si>
    <t>20090102</t>
  </si>
  <si>
    <t>20090117</t>
  </si>
  <si>
    <t>20090202</t>
  </si>
  <si>
    <t>20090220</t>
  </si>
  <si>
    <t>20090221</t>
  </si>
  <si>
    <t>20090248</t>
  </si>
  <si>
    <t>20090251</t>
  </si>
  <si>
    <t>20090340</t>
  </si>
  <si>
    <t>20090341</t>
  </si>
  <si>
    <t>20090389</t>
  </si>
  <si>
    <t>20090390</t>
  </si>
  <si>
    <t>20090394</t>
  </si>
  <si>
    <t>20090492</t>
  </si>
  <si>
    <t>00000005</t>
  </si>
  <si>
    <t>20090019</t>
  </si>
  <si>
    <t>20090177</t>
  </si>
  <si>
    <t>20090182</t>
  </si>
  <si>
    <t>20090236</t>
  </si>
  <si>
    <t>20090257</t>
  </si>
  <si>
    <t>20090339</t>
  </si>
  <si>
    <t>20090350</t>
  </si>
  <si>
    <t>20090363</t>
  </si>
  <si>
    <t>20090023</t>
  </si>
  <si>
    <t>20090027</t>
  </si>
  <si>
    <t>20090030</t>
  </si>
  <si>
    <t>20090033</t>
  </si>
  <si>
    <t>20090041</t>
  </si>
  <si>
    <t>20090047</t>
  </si>
  <si>
    <t>20090067</t>
  </si>
  <si>
    <t>20090088</t>
  </si>
  <si>
    <t>20090092</t>
  </si>
  <si>
    <t>20090093</t>
  </si>
  <si>
    <t>20090108</t>
  </si>
  <si>
    <t>20090115</t>
  </si>
  <si>
    <t>20090121</t>
  </si>
  <si>
    <t>20090206</t>
  </si>
  <si>
    <t>20090240</t>
  </si>
  <si>
    <t>20090275</t>
  </si>
  <si>
    <t>20090284</t>
  </si>
  <si>
    <t>20090285</t>
  </si>
  <si>
    <t>20090288</t>
  </si>
  <si>
    <t>20090292</t>
  </si>
  <si>
    <t>20090308</t>
  </si>
  <si>
    <t>20090309</t>
  </si>
  <si>
    <t>20090313</t>
  </si>
  <si>
    <t>20090334</t>
  </si>
  <si>
    <t>20090343</t>
  </si>
  <si>
    <t>20090348</t>
  </si>
  <si>
    <t>20090349</t>
  </si>
  <si>
    <t>20090351</t>
  </si>
  <si>
    <t>20090352</t>
  </si>
  <si>
    <t>20090368</t>
  </si>
  <si>
    <t>20090373</t>
  </si>
  <si>
    <t>20090376</t>
  </si>
  <si>
    <t>20090377</t>
  </si>
  <si>
    <t>20090380</t>
  </si>
  <si>
    <t>20090383</t>
  </si>
  <si>
    <t>20090420</t>
  </si>
  <si>
    <t>20090435</t>
  </si>
  <si>
    <t>20090447</t>
  </si>
  <si>
    <t>20090096</t>
  </si>
  <si>
    <t>20090137</t>
  </si>
  <si>
    <t>20090139</t>
  </si>
  <si>
    <t>20090150</t>
  </si>
  <si>
    <t>20090155</t>
  </si>
  <si>
    <t>20090157</t>
  </si>
  <si>
    <t>20090183</t>
  </si>
  <si>
    <t>20090264</t>
  </si>
  <si>
    <t>20090001</t>
  </si>
  <si>
    <t>20090084</t>
  </si>
  <si>
    <t>20090087</t>
  </si>
  <si>
    <t>20090103</t>
  </si>
  <si>
    <t>20090122</t>
  </si>
  <si>
    <t>20090135</t>
  </si>
  <si>
    <t>20090144</t>
  </si>
  <si>
    <t>20090235</t>
  </si>
  <si>
    <t>20090241</t>
  </si>
  <si>
    <t>20090386</t>
  </si>
  <si>
    <t>20090400</t>
  </si>
  <si>
    <t>20090497</t>
  </si>
  <si>
    <t>20090501</t>
  </si>
  <si>
    <t>20090509</t>
  </si>
  <si>
    <t>20090378</t>
  </si>
  <si>
    <t>20090053</t>
  </si>
  <si>
    <t>20090068</t>
  </si>
  <si>
    <t>20090085</t>
  </si>
  <si>
    <t>20090105</t>
  </si>
  <si>
    <t>20090116</t>
  </si>
  <si>
    <t>20090126</t>
  </si>
  <si>
    <t>20090138</t>
  </si>
  <si>
    <t>20090246</t>
  </si>
  <si>
    <t>20090279</t>
  </si>
  <si>
    <t>20090289</t>
  </si>
  <si>
    <t>20090301</t>
  </si>
  <si>
    <t>20090385</t>
  </si>
  <si>
    <t>20090471</t>
  </si>
  <si>
    <t>20090491</t>
  </si>
  <si>
    <t>20090508</t>
  </si>
  <si>
    <t>20090063</t>
  </si>
  <si>
    <t>20090090</t>
  </si>
  <si>
    <t>20090239</t>
  </si>
  <si>
    <t>20090493</t>
  </si>
  <si>
    <t>20090437</t>
  </si>
  <si>
    <t>20090267</t>
  </si>
  <si>
    <t>20090268</t>
  </si>
  <si>
    <t>20090277</t>
  </si>
  <si>
    <t>20090296</t>
  </si>
  <si>
    <t>20090300</t>
  </si>
  <si>
    <t>20090302</t>
  </si>
  <si>
    <t>20090314</t>
  </si>
  <si>
    <t>20090333</t>
  </si>
  <si>
    <t>20090338</t>
  </si>
  <si>
    <t>20090354</t>
  </si>
  <si>
    <t>20090370</t>
  </si>
  <si>
    <t>20090409</t>
  </si>
  <si>
    <t>20090413</t>
  </si>
  <si>
    <t>20090443</t>
  </si>
  <si>
    <t>20090464</t>
  </si>
  <si>
    <t>20090470</t>
  </si>
  <si>
    <t>20090487</t>
  </si>
  <si>
    <t>20090403</t>
  </si>
  <si>
    <t>20090404</t>
  </si>
  <si>
    <t>20090071</t>
  </si>
  <si>
    <t>20090075</t>
  </si>
  <si>
    <t>20090076</t>
  </si>
  <si>
    <t>20090080</t>
  </si>
  <si>
    <t>20090081</t>
  </si>
  <si>
    <t>20090091</t>
  </si>
  <si>
    <t>20090216</t>
  </si>
  <si>
    <t>20090224</t>
  </si>
  <si>
    <t>20090310</t>
  </si>
  <si>
    <t>20090317</t>
  </si>
  <si>
    <t>20090484</t>
  </si>
  <si>
    <t>20090498</t>
  </si>
  <si>
    <t>20090510</t>
  </si>
  <si>
    <t>20090337</t>
  </si>
  <si>
    <t>20090439</t>
  </si>
  <si>
    <t>20090152</t>
  </si>
  <si>
    <t>20090249</t>
  </si>
  <si>
    <t>20090014</t>
  </si>
  <si>
    <t>20090032</t>
  </si>
  <si>
    <t>20090039</t>
  </si>
  <si>
    <t>20090055</t>
  </si>
  <si>
    <t>20090077</t>
  </si>
  <si>
    <t>20090095</t>
  </si>
  <si>
    <t>20090131</t>
  </si>
  <si>
    <t>20090141</t>
  </si>
  <si>
    <t>20090165</t>
  </si>
  <si>
    <t>20090189</t>
  </si>
  <si>
    <t>20090223</t>
  </si>
  <si>
    <t>20090295</t>
  </si>
  <si>
    <t>20090344</t>
  </si>
  <si>
    <t>20090364</t>
  </si>
  <si>
    <t>20090369</t>
  </si>
  <si>
    <t>20090450</t>
  </si>
  <si>
    <t>20090451</t>
  </si>
  <si>
    <t>20090465</t>
  </si>
  <si>
    <t>20090008</t>
  </si>
  <si>
    <t>20090029</t>
  </si>
  <si>
    <t>20090037</t>
  </si>
  <si>
    <t>20090050</t>
  </si>
  <si>
    <t>20090094</t>
  </si>
  <si>
    <t>20090106</t>
  </si>
  <si>
    <t>20090120</t>
  </si>
  <si>
    <t>20090140</t>
  </si>
  <si>
    <t>20090142</t>
  </si>
  <si>
    <t>20090166</t>
  </si>
  <si>
    <t>20090170</t>
  </si>
  <si>
    <t>20090193</t>
  </si>
  <si>
    <t>20090226</t>
  </si>
  <si>
    <t>20090230</t>
  </si>
  <si>
    <t>20090233</t>
  </si>
  <si>
    <t>20090384</t>
  </si>
  <si>
    <t>20090442</t>
  </si>
  <si>
    <t>20090496</t>
  </si>
  <si>
    <t>20090167</t>
  </si>
  <si>
    <t>20090229</t>
  </si>
  <si>
    <t>20090242</t>
  </si>
  <si>
    <t>20090252</t>
  </si>
  <si>
    <t>20090283</t>
  </si>
  <si>
    <t>20090286</t>
  </si>
  <si>
    <t>20090305</t>
  </si>
  <si>
    <t>20090328</t>
  </si>
  <si>
    <t>20090371</t>
  </si>
  <si>
    <t>20090397</t>
  </si>
  <si>
    <t>20090401</t>
  </si>
  <si>
    <t>20090460</t>
  </si>
  <si>
    <t>20090191</t>
  </si>
  <si>
    <t>20090133</t>
  </si>
  <si>
    <t>20090175</t>
  </si>
  <si>
    <t>20090207</t>
  </si>
  <si>
    <t>20090219</t>
  </si>
  <si>
    <t>20090395</t>
  </si>
  <si>
    <t>20090461</t>
  </si>
  <si>
    <t>20090225</t>
  </si>
  <si>
    <t>20090234</t>
  </si>
  <si>
    <t>20090261</t>
  </si>
  <si>
    <t>20090271</t>
  </si>
  <si>
    <t>20090387</t>
  </si>
  <si>
    <t>20090495</t>
  </si>
  <si>
    <t>20090007</t>
  </si>
  <si>
    <t>20090072</t>
  </si>
  <si>
    <t>20090086</t>
  </si>
  <si>
    <t>20090158</t>
  </si>
  <si>
    <t>20090173</t>
  </si>
  <si>
    <t>20090243</t>
  </si>
  <si>
    <t>20090266</t>
  </si>
  <si>
    <t>20090307</t>
  </si>
  <si>
    <t>20090396</t>
  </si>
  <si>
    <t>20090405</t>
  </si>
  <si>
    <t>20090009</t>
  </si>
  <si>
    <t>20090036</t>
  </si>
  <si>
    <t>20090058</t>
  </si>
  <si>
    <t>20090082</t>
  </si>
  <si>
    <t>20090168</t>
  </si>
  <si>
    <t>20090195</t>
  </si>
  <si>
    <t>20090204</t>
  </si>
  <si>
    <t>20090280</t>
  </si>
  <si>
    <t>20090388</t>
  </si>
  <si>
    <t>20090423</t>
  </si>
  <si>
    <t>20090433</t>
  </si>
  <si>
    <t>00000003</t>
  </si>
  <si>
    <t>20090011</t>
  </si>
  <si>
    <t>20090022</t>
  </si>
  <si>
    <t>20090026</t>
  </si>
  <si>
    <t>20090066</t>
  </si>
  <si>
    <t>20090107</t>
  </si>
  <si>
    <t>20090147</t>
  </si>
  <si>
    <t>20090174</t>
  </si>
  <si>
    <t>20090185</t>
  </si>
  <si>
    <t>20090199</t>
  </si>
  <si>
    <t>20090232</t>
  </si>
  <si>
    <t>20090273</t>
  </si>
  <si>
    <t>20090327</t>
  </si>
  <si>
    <t>20090431</t>
  </si>
  <si>
    <t>20090436</t>
  </si>
  <si>
    <t>20090438</t>
  </si>
  <si>
    <t>20090446</t>
  </si>
  <si>
    <t>20090453</t>
  </si>
  <si>
    <t>20090454</t>
  </si>
  <si>
    <t>20090489</t>
  </si>
  <si>
    <t>20090490</t>
  </si>
  <si>
    <t>20090506</t>
  </si>
  <si>
    <t>20090512</t>
  </si>
  <si>
    <t>20090021</t>
  </si>
  <si>
    <t>20090049</t>
  </si>
  <si>
    <t>20090149</t>
  </si>
  <si>
    <t>20090156</t>
  </si>
  <si>
    <t>20090187</t>
  </si>
  <si>
    <t>20090215</t>
  </si>
  <si>
    <t>20090238</t>
  </si>
  <si>
    <t>20090245</t>
  </si>
  <si>
    <t>20090253</t>
  </si>
  <si>
    <t>20090256</t>
  </si>
  <si>
    <t>20090304</t>
  </si>
  <si>
    <t>20090312</t>
  </si>
  <si>
    <t>20090315</t>
  </si>
  <si>
    <t>20090358</t>
  </si>
  <si>
    <t>20090381</t>
  </si>
  <si>
    <t>20090393</t>
  </si>
  <si>
    <t>20090412</t>
  </si>
  <si>
    <t>20090417</t>
  </si>
  <si>
    <t>20090441</t>
  </si>
  <si>
    <t>20090444</t>
  </si>
  <si>
    <t>20090448</t>
  </si>
  <si>
    <t>20090452</t>
  </si>
  <si>
    <t>20090457</t>
  </si>
  <si>
    <t>20090459</t>
  </si>
  <si>
    <t>20090476</t>
  </si>
  <si>
    <t>20090258</t>
  </si>
  <si>
    <t>20090414</t>
  </si>
  <si>
    <t>20090418</t>
  </si>
  <si>
    <t>20090218</t>
  </si>
  <si>
    <t>20090330</t>
  </si>
  <si>
    <t>20090360</t>
  </si>
  <si>
    <t>20090362</t>
  </si>
  <si>
    <t>20090010</t>
  </si>
  <si>
    <t>20090016</t>
  </si>
  <si>
    <t>20090028</t>
  </si>
  <si>
    <t>20090061</t>
  </si>
  <si>
    <t>20090083</t>
  </si>
  <si>
    <t>20090089</t>
  </si>
  <si>
    <t>20090110</t>
  </si>
  <si>
    <t>20090125</t>
  </si>
  <si>
    <t>20090132</t>
  </si>
  <si>
    <t>20090146</t>
  </si>
  <si>
    <t>20090163</t>
  </si>
  <si>
    <t>20090172</t>
  </si>
  <si>
    <t>20090179</t>
  </si>
  <si>
    <t>20090184</t>
  </si>
  <si>
    <t>20090186</t>
  </si>
  <si>
    <t>20090200</t>
  </si>
  <si>
    <t>20090210</t>
  </si>
  <si>
    <t>20090211</t>
  </si>
  <si>
    <t>20090282</t>
  </si>
  <si>
    <t>20090335</t>
  </si>
  <si>
    <t>20090382</t>
  </si>
  <si>
    <t>20090399</t>
  </si>
  <si>
    <t>20090415</t>
  </si>
  <si>
    <t>20090430</t>
  </si>
  <si>
    <t>20090458</t>
  </si>
  <si>
    <t>20090480</t>
  </si>
  <si>
    <t>20090481</t>
  </si>
  <si>
    <t>20090004</t>
  </si>
  <si>
    <t>20090035</t>
  </si>
  <si>
    <t>20090159</t>
  </si>
  <si>
    <t>20090178</t>
  </si>
  <si>
    <t>20090180</t>
  </si>
  <si>
    <t>20090198</t>
  </si>
  <si>
    <t>20090203</t>
  </si>
  <si>
    <t>20090254</t>
  </si>
  <si>
    <t>20090259</t>
  </si>
  <si>
    <t>20090297</t>
  </si>
  <si>
    <t>20090331</t>
  </si>
  <si>
    <t>20090422</t>
  </si>
  <si>
    <t>20090440</t>
  </si>
  <si>
    <t>20090466</t>
  </si>
  <si>
    <t>20090473</t>
  </si>
  <si>
    <t>20090474</t>
  </si>
  <si>
    <t>20090478</t>
  </si>
  <si>
    <t>20090482</t>
  </si>
  <si>
    <t>20090483</t>
  </si>
  <si>
    <t>20090485</t>
  </si>
  <si>
    <t>20090488</t>
  </si>
  <si>
    <t>20090500</t>
  </si>
  <si>
    <t>20090514</t>
  </si>
  <si>
    <t>20090020</t>
  </si>
  <si>
    <t>20090045</t>
  </si>
  <si>
    <t>20090048</t>
  </si>
  <si>
    <t>20090056</t>
  </si>
  <si>
    <t>20090073</t>
  </si>
  <si>
    <t>20090104</t>
  </si>
  <si>
    <t>20090118</t>
  </si>
  <si>
    <t>20090119</t>
  </si>
  <si>
    <t>20090123</t>
  </si>
  <si>
    <t>20090130</t>
  </si>
  <si>
    <t>20090164</t>
  </si>
  <si>
    <t>20090181</t>
  </si>
  <si>
    <t>20090188</t>
  </si>
  <si>
    <t>20090196</t>
  </si>
  <si>
    <t>20090201</t>
  </si>
  <si>
    <t>20090231</t>
  </si>
  <si>
    <t>20090265</t>
  </si>
  <si>
    <t>20090290</t>
  </si>
  <si>
    <t>20090291</t>
  </si>
  <si>
    <t>20090372</t>
  </si>
  <si>
    <t>20090374</t>
  </si>
  <si>
    <t>20090391</t>
  </si>
  <si>
    <t>20090398</t>
  </si>
  <si>
    <t>20090402</t>
  </si>
  <si>
    <t>20090407</t>
  </si>
  <si>
    <t>20090456</t>
  </si>
  <si>
    <t>20090468</t>
  </si>
  <si>
    <t>20090504</t>
  </si>
  <si>
    <t>20090013</t>
  </si>
  <si>
    <t>20090015</t>
  </si>
  <si>
    <t>20090040</t>
  </si>
  <si>
    <t>20090128</t>
  </si>
  <si>
    <t>20090129</t>
  </si>
  <si>
    <t>20090161</t>
  </si>
  <si>
    <t>20090176</t>
  </si>
  <si>
    <t>20090194</t>
  </si>
  <si>
    <t>20090213</t>
  </si>
  <si>
    <t>20090247</t>
  </si>
  <si>
    <t>20090250</t>
  </si>
  <si>
    <t>20090262</t>
  </si>
  <si>
    <t>20090269</t>
  </si>
  <si>
    <t>20090281</t>
  </si>
  <si>
    <t>20090293</t>
  </si>
  <si>
    <t>20090306</t>
  </si>
  <si>
    <t>20090311</t>
  </si>
  <si>
    <t>20090406</t>
  </si>
  <si>
    <t>20090410</t>
  </si>
  <si>
    <t>20090424</t>
  </si>
  <si>
    <t>20090426</t>
  </si>
  <si>
    <t>20090428</t>
  </si>
  <si>
    <t>20090449</t>
  </si>
  <si>
    <t>20090078</t>
  </si>
  <si>
    <t>20090143</t>
  </si>
  <si>
    <t>20090169</t>
  </si>
  <si>
    <t>20090171</t>
  </si>
  <si>
    <t>20090217</t>
  </si>
  <si>
    <t>20090222</t>
  </si>
  <si>
    <t>20090255</t>
  </si>
  <si>
    <t>20090272</t>
  </si>
  <si>
    <t>20090276</t>
  </si>
  <si>
    <t>20090278</t>
  </si>
  <si>
    <t>20090303</t>
  </si>
  <si>
    <t>20090345</t>
  </si>
  <si>
    <t>20090347</t>
  </si>
  <si>
    <t>20090355</t>
  </si>
  <si>
    <t>20090357</t>
  </si>
  <si>
    <t>20090361</t>
  </si>
  <si>
    <t>20090367</t>
  </si>
  <si>
    <t>20090375</t>
  </si>
  <si>
    <t>20090419</t>
  </si>
  <si>
    <t>20090429</t>
  </si>
  <si>
    <t>20090432</t>
  </si>
  <si>
    <t>20090445</t>
  </si>
  <si>
    <t>20090467</t>
  </si>
  <si>
    <t>20090469</t>
  </si>
  <si>
    <t>20090475</t>
  </si>
  <si>
    <t>20090477</t>
  </si>
  <si>
    <t>20090479</t>
  </si>
  <si>
    <t>20090462</t>
  </si>
  <si>
    <t>20090005</t>
  </si>
  <si>
    <t>20090059</t>
  </si>
  <si>
    <t>20090097</t>
  </si>
  <si>
    <t>20090124</t>
  </si>
  <si>
    <t>20090153</t>
  </si>
  <si>
    <t>20090190</t>
  </si>
  <si>
    <t>20090208</t>
  </si>
  <si>
    <t>20090227</t>
  </si>
  <si>
    <t>20090299</t>
  </si>
  <si>
    <t>20090359</t>
  </si>
  <si>
    <t>20090427</t>
  </si>
  <si>
    <t>20090502</t>
  </si>
  <si>
    <t>20090503</t>
  </si>
  <si>
    <t>20090511</t>
  </si>
  <si>
    <t>20090513</t>
  </si>
  <si>
    <t>20090416</t>
  </si>
  <si>
    <t>20090024</t>
  </si>
  <si>
    <t>20090042</t>
  </si>
  <si>
    <t>20090098</t>
  </si>
  <si>
    <t>20090151</t>
  </si>
  <si>
    <t>20090197</t>
  </si>
  <si>
    <t>20090270</t>
  </si>
  <si>
    <t>20090298</t>
  </si>
  <si>
    <t>20090316</t>
  </si>
  <si>
    <t>20090332</t>
  </si>
  <si>
    <t>20090411</t>
  </si>
  <si>
    <t>20090434</t>
  </si>
  <si>
    <t>20090463</t>
  </si>
  <si>
    <t>20090062</t>
  </si>
  <si>
    <t>20090079</t>
  </si>
  <si>
    <t>20090099</t>
  </si>
  <si>
    <t>20090260</t>
  </si>
  <si>
    <t>20090287</t>
  </si>
  <si>
    <t>20090336</t>
  </si>
  <si>
    <t>20090408</t>
  </si>
  <si>
    <t>20090421</t>
  </si>
  <si>
    <t>20090499</t>
  </si>
  <si>
    <t>20090505</t>
  </si>
  <si>
    <t>20090034</t>
  </si>
  <si>
    <t>20090425</t>
  </si>
  <si>
    <t>20090038</t>
  </si>
  <si>
    <t>20090100</t>
  </si>
  <si>
    <t>20090109</t>
  </si>
  <si>
    <t>20090127</t>
  </si>
  <si>
    <t>20090162</t>
  </si>
  <si>
    <t>20090192</t>
  </si>
  <si>
    <t>20090294</t>
  </si>
  <si>
    <t>20090507</t>
  </si>
  <si>
    <t>20090065</t>
  </si>
  <si>
    <t>20090346</t>
  </si>
  <si>
    <t>20090455</t>
  </si>
  <si>
    <t>20090113</t>
  </si>
  <si>
    <t>20090145</t>
  </si>
  <si>
    <t>20090148</t>
  </si>
  <si>
    <t>20090160</t>
  </si>
  <si>
    <t>20090356</t>
  </si>
  <si>
    <t>20090366</t>
  </si>
  <si>
    <t>20090472</t>
  </si>
  <si>
    <t>Total</t>
  </si>
  <si>
    <t>Montant Marché</t>
  </si>
  <si>
    <t>Marge Théorique</t>
  </si>
  <si>
    <t>Variation Montant</t>
  </si>
  <si>
    <t>Marge</t>
  </si>
  <si>
    <t>Reste à facturer</t>
  </si>
  <si>
    <t>INFORMATIONS GENERALES</t>
  </si>
  <si>
    <t>Date de Début</t>
  </si>
  <si>
    <t>Date de Fin</t>
  </si>
  <si>
    <t>Commencé?</t>
  </si>
  <si>
    <t xml:space="preserve">Terminé? </t>
  </si>
  <si>
    <t>AVANCEMENT PHYSIQUE CHANTIER</t>
  </si>
  <si>
    <t>AVANCEMENT FINANCIER CHANTIER</t>
  </si>
  <si>
    <t xml:space="preserve">Montant Marché </t>
  </si>
  <si>
    <t>Intitulé client</t>
  </si>
  <si>
    <t>Client ABC</t>
  </si>
  <si>
    <t>Client ARTI-BAT</t>
  </si>
  <si>
    <t>Client BATIMONDE</t>
  </si>
  <si>
    <t>Client CA La Roche sur Yon</t>
  </si>
  <si>
    <t>Client CALVITIERE</t>
  </si>
  <si>
    <t>Client CARAVAN'AIR</t>
  </si>
  <si>
    <t>Client CG 19</t>
  </si>
  <si>
    <t>Client Chevalier Sébastien</t>
  </si>
  <si>
    <t>Client CHOBAT</t>
  </si>
  <si>
    <t>Client CLIENT EXPORT</t>
  </si>
  <si>
    <t>Client COLUCHET</t>
  </si>
  <si>
    <t>Client Comité des fêtes d'Auvergne</t>
  </si>
  <si>
    <t>Client COMM-COMM CANTON DE CANDE</t>
  </si>
  <si>
    <t>Client CORREZE HABITAT</t>
  </si>
  <si>
    <t>Client DOMINOS PIZZA</t>
  </si>
  <si>
    <t>Client DOREMI MUSIC</t>
  </si>
  <si>
    <t>Client E.R.D.F.</t>
  </si>
  <si>
    <t>Client ERDF</t>
  </si>
  <si>
    <t>Client FRANCOIS</t>
  </si>
  <si>
    <t>Client GABRIEL</t>
  </si>
  <si>
    <t>Client GEMO</t>
  </si>
  <si>
    <t>Client GOSSE Stéphane</t>
  </si>
  <si>
    <t>Client Grafe</t>
  </si>
  <si>
    <t>Client Hique Martine</t>
  </si>
  <si>
    <t>Client Hopital</t>
  </si>
  <si>
    <t>Client Hotel BERNARD</t>
  </si>
  <si>
    <t>Client Hotel de la Garonne</t>
  </si>
  <si>
    <t>Client ITHURBIDE</t>
  </si>
  <si>
    <t>Client LARRIEU</t>
  </si>
  <si>
    <t>Client LEROY SOMER</t>
  </si>
  <si>
    <t>Client Mairie</t>
  </si>
  <si>
    <t>Client MAIRIE D'AUZIELLE</t>
  </si>
  <si>
    <t>Client MAIRIE DE CASTANET</t>
  </si>
  <si>
    <t>Client MAIRIE DE MARSEILLE</t>
  </si>
  <si>
    <t>Client MAIRIE DE MONTAUBAN</t>
  </si>
  <si>
    <t>Client MAIRIE DE RAMONVILLE</t>
  </si>
  <si>
    <t>Client MArion</t>
  </si>
  <si>
    <t>Client MASSON</t>
  </si>
  <si>
    <t>Client Michel Kerdilès</t>
  </si>
  <si>
    <t>Client MILAN</t>
  </si>
  <si>
    <t>Client MILLET Julie</t>
  </si>
  <si>
    <t>Client MTP ALBI</t>
  </si>
  <si>
    <t>Client PAUL Jérôme</t>
  </si>
  <si>
    <t>Client SAFT</t>
  </si>
  <si>
    <t>Client SAGE</t>
  </si>
  <si>
    <t>Client SCCV Domaine de la Baie</t>
  </si>
  <si>
    <t>Client SNCF</t>
  </si>
  <si>
    <t>Code Client</t>
  </si>
  <si>
    <t>Production mensuelle chantier par natures d'éléments</t>
  </si>
  <si>
    <t xml:space="preserve">Déboursé Consomation </t>
  </si>
  <si>
    <t>Analyse par chantier - Détaillée par natures d'éléments</t>
  </si>
  <si>
    <t>Adresse</t>
  </si>
  <si>
    <t>CP - Ville</t>
  </si>
  <si>
    <t>Durée (jours)</t>
  </si>
  <si>
    <t>{_x000D_
  "Name": "CacheManager_Analyse par chantier",_x000D_
  "Column": 3,_x000D_
  "Length": 2,_x000D_
  "IsEncrypted": false_x000D_
}</t>
  </si>
  <si>
    <t>Date de Signature</t>
  </si>
  <si>
    <t>Facturé</t>
  </si>
  <si>
    <t>Travaux directs</t>
  </si>
  <si>
    <t>Travaux sous-traités</t>
  </si>
  <si>
    <t>Valeurs</t>
  </si>
  <si>
    <t xml:space="preserve">Déboursé Prévisionnel </t>
  </si>
  <si>
    <t xml:space="preserve">Déboursé Réalisé </t>
  </si>
  <si>
    <t xml:space="preserve">Ecart </t>
  </si>
  <si>
    <t>Total Travaux directs</t>
  </si>
  <si>
    <t>Total Travaux sous-traités</t>
  </si>
  <si>
    <t>Résultat Brut</t>
  </si>
  <si>
    <t>Taux de Marge Brute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</si>
  <si>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</si>
  <si>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</si>
  <si>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</si>
  <si>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</si>
  <si>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</si>
  <si>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Chantier - Code</t>
  </si>
  <si>
    <t>Nature Elément - Libellé</t>
  </si>
  <si>
    <t>Dépense - Type</t>
  </si>
  <si>
    <t>Nature Elément - Type</t>
  </si>
  <si>
    <t>Chantier -Libellé</t>
  </si>
  <si>
    <t>Somme de Déboursé Réalisé</t>
  </si>
  <si>
    <t>{_x000D_
  "Name": "CacheManager_Product. mens chantier nat. elt",_x000D_
  "Column": 2,_x000D_
  "Length": 6,_x000D_
  "IsEncrypted": false_x000D_
}</t>
  </si>
  <si>
    <t>Total ARTI-BAT</t>
  </si>
  <si>
    <t>Total CA La Roche sur Yon</t>
  </si>
  <si>
    <t>Total CALVITIERE</t>
  </si>
  <si>
    <t>Total CARAVAN'AIR</t>
  </si>
  <si>
    <t>Total CG 19</t>
  </si>
  <si>
    <t>Chevalier Sébastien</t>
  </si>
  <si>
    <t>Total Chevalier Sébastien</t>
  </si>
  <si>
    <t>Total CHOBAT</t>
  </si>
  <si>
    <t>Total COLUCHET</t>
  </si>
  <si>
    <t>Total Comité des fêtes d'Auvergne</t>
  </si>
  <si>
    <t>Total CORREZE HABITAT</t>
  </si>
  <si>
    <t>Total DOREMI MUSIC</t>
  </si>
  <si>
    <t>ERDF</t>
  </si>
  <si>
    <t>Total ERDF</t>
  </si>
  <si>
    <t>Total FRANCOIS</t>
  </si>
  <si>
    <t>Total GABRIEL</t>
  </si>
  <si>
    <t>Total GEMO</t>
  </si>
  <si>
    <t>Total Hique Martine</t>
  </si>
  <si>
    <t>Total Hopital</t>
  </si>
  <si>
    <t>Total Hotel BERNARD</t>
  </si>
  <si>
    <t>Total ITHURBIDE</t>
  </si>
  <si>
    <t>Total LARRIEU</t>
  </si>
  <si>
    <t>Total LEROY SOMER</t>
  </si>
  <si>
    <t>Total MAIRIE D'AUZIELLE</t>
  </si>
  <si>
    <t>Total MAIRIE DE CASTANET</t>
  </si>
  <si>
    <t>Total MAIRIE DE MARSEILLE</t>
  </si>
  <si>
    <t>Total MAIRIE DE MONTAUBAN</t>
  </si>
  <si>
    <t>Total MAIRIE DE RAMONVILLE</t>
  </si>
  <si>
    <t>Total MASSON</t>
  </si>
  <si>
    <t>Total MILAN</t>
  </si>
  <si>
    <t>Total MILLET Julie</t>
  </si>
  <si>
    <t>Somme de Temps Realisé</t>
  </si>
  <si>
    <t>Total Construction 20 %</t>
  </si>
  <si>
    <t>calitier</t>
  </si>
  <si>
    <t>correze hab</t>
  </si>
  <si>
    <t>SAGEBATIM</t>
  </si>
  <si>
    <t>2016..2018</t>
  </si>
  <si>
    <t xml:space="preserve">$G$3;$E$3)": 157,_x000D_
    "=RIK_AC(\"INF19__;INF02@E=1,S=52,G=0,T=0,P=0:@R=A,S=35,V={0}:R=B,S=57,V={1}:R=C,S=58,V={2}:R=D,S=211,V={3}:R=E,S=108,V=Facture Client:R=F,S=211,V={4}:R=G,S=58,V={5}:R=H,S=57,V={6}:R=I,S=112,V=&lt;&gt;Facture d'Acompte:\";$C$3;$E$3;D$10;$A123;$N$3;$G$3;$E$3)": 158,_x000D_
    "=RIK_AC(\"INF19__;INF02@E=1,S=52,G=0,T=0,P=0:@R=A,S=35,V={0}:R=B,S=57,V={1}:R=C,S=58,V={2}:R=D,S=211,V={3}:R=E,S=108,V=Facture Client:R=G,S=58,V={4}:R=H,S=57,V={5}:R=I,S=112,V=&lt;&gt;Facture d'Acompte:\";$C$3;$E$3;K$10;$A124;$G$3;$E$3)": 159,_x000D_
    "=RIK_AC(\"INF19__;INF02@E=1,S=52,G=0,T=0,P=0:@R=A,S=35,V={0}:R=B,S=57,V={1}:R=C,S=58,V={2}:R=D,S=211,V={3}:R=E,S=108,V=Facture Client:R=G,S=58,V={4}:R=H,S=57,V={5}:R=I,S=112,V=&lt;&gt;Facture d'Acompte:\";$C$3;$E$3;G$10;$A124;$G$3;$E$3)": 160,_x000D_
    "=RIK_AC(\"INF19__;INF02@E=1,S=52,G=0,T=0,P=0:@R=A,S=35,V={0}:R=B,S=57,V={1}:R=C,S=58,V={2}:R=D,S=211,V={3}:R=E,S=108,V=Facture Client:R=G,S=58,V={4}:R=H,S=57,V={5}:R=I,S=112,V=&lt;&gt;Facture d'Acompte:\";$C$3;$E$3;N$10;$A124;$G$3;$E$3)": 161,_x000D_
    "=RIK_AC(\"INF19__;INF02@E=1,S=52,G=0,T=0,P=0:@R=A,S=35,V={0}:R=B,S=57,V={1}:R=C,S=58,V={2}:R=D,S=211,V={3}:R=E,S=108,V=Facture Client:R=G,S=58,V={4}:R=H,S=57,V={5}:R=I,S=112,V=&lt;&gt;Facture d'Acompte:\";$C$3;$E$3;J$10;$A124;$G$3;$E$3)": 162,_x000D_
    "=RIK_AC(\"INF19__;INF02@E=1,S=52,G=0,T=0,P=0:@R=A,S=35,V={0}:R=B,S=57,V={1}:R=C,S=58,V={2}:R=D,S=211,V={3}:R=E,S=108,V=Facture Client:R=G,S=58,V={4}:R=H,S=57,V={5}:R=I,S=112,V=&lt;&gt;Facture d'Acompte:\";$C$3;$E$3;F$10;$A124;$G$3;$E$3)": 163,_x000D_
    "=RIK_AC(\"INF19__;INF02@E=1,S=52,G=0,T=0,P=0:@R=A,S=35,V={0}:R=B,S=57,V={1}:R=C,S=58,V={2}:R=D,S=211,V={3}:R=E,S=108,V=Facture Client:R=G,S=58,V={4}:R=H,S=57,V={5}:R=I,S=112,V=&lt;&gt;Facture d'Acompte:\";$C$3;$E$3;H$10;$A124;$G$3;$E$3)": 164,_x000D_
    "=RIK_AC(\"INF19__;INF02@E=1,S=52,G=0,T=0,P=0:@R=A,S=35,V={0}:R=B,S=57,V={1}:R=C,S=58,V={2}:R=D,S=211,V={3}:R=E,S=108,V=Facture Client:R=G,S=58,V={4}:R=H,S=57,V={5}:R=I,S=112,V=&lt;&gt;Facture d'Acompte:\";$C$3;$E$3;M$10;$A124;$G$3;$E$3)": 165,_x000D_
    "=RIK_AC(\"INF19__;INF02@E=1,S=52,G=0,T=0,P=0:@R=A,S=35,V={0}:R=B,S=57,V={1}:R=C,S=58,V={2}:R=D,S=211,V={3}:R=E,S=108,V=Facture Client:R=G,S=58,V={4}:R=H,S=57,V={5}:R=I,S=112,V=&lt;&gt;Facture d'Acompte:\";$C$3;$E$3;I$10;$A124;$G$3;$E$3)": 166,_x000D_
    "=RIK_AC(\"INF19__;INF02@E=1,S=52,G=0,T=0,P=0:@R=A,S=35,V={0}:R=B,S=57,V={1}:R=C,S=58,V={2}:R=D,S=211,V={3}:R=E,S=108,V=Facture Client:R=G,S=58,V={4}:R=H,S=57,V={5}:R=I,S=112,V=&lt;&gt;Facture d'Acompte:\";$C$3;$E$3;E$10;$A124;$G$3;$E$3)": 167,_x000D_
    "=RIK_AC(\"INF19__;INF02@E=1,S=52,G=0,T=0,P=0:@R=A,S=35,V={0}:R=B,S=57,V={1}:R=C,S=58,V={2}:R=D,S=211,V={3}:R=E,S=108,V=Facture Client:R=G,S=58,V={4}:R=H,S=57,V={5}:R=I,S=112,V=&lt;&gt;Facture d'Acompte:\";$C$3;$E$3;L$10;$A124;$G$3;$E$3)": 168,_x000D_
    "=RIK_AC(\"INF19__;INF02@E=1,S=52,G=0,T=0,P=0:@R=A,S=35,V={0}:R=B,S=57,V={1}:R=C,S=58,V={2}:R=D,S=211,V={3}:R=E,S=108,V=Facture Client:R=G,S=58,V={4}:R=H,S=57,V={5}:R=I,S=112,V=&lt;&gt;Facture d'Acompte:\";$C$3;$E$3;D$10;$A124;$G$3;$E$3)": 169,_x000D_
    "=RIK_AC(\"INF19__;INF02@E=1,S=52,G=0,T=0,P=0:@R=A,S=35,V={0}:R=B,S=57,V={1}:R=C,S=58,V={2}:R=D,S=211,V={3}:R=E,S=108,V=Facture Client:R=F,S=211,V={4}:R=G,S=58,V={5}:R=H,S=57,V={6}:R=I,S=112,V=&lt;&gt;Facture d'Acompte:\";$C$3;$E$3;N$10;$A123;$O$3;$G$3;$E$3)": 170,_x000D_
    "=RIK_AC(\"INF19__;INF02@E=1,S=52,G=0,T=0,P=0:@R=A,S=35,V={0}:R=B,S=57,V={1}:R=C,S=58,V={2}:R=D,S=211,V={3}:R=E,S=108,V=Facture Client:R=F,S=211,V={4}:R=G,S=58,V={5}:R=H,S=57,V={6}:R=I,S=112,V=&lt;&gt;Facture d'Acompte:\";$C$3;$E$3;J$10;$A123;$O$3;$G$3;$E$3)": 171,_x000D_
    "=RIK_AC(\"INF19__;INF02@E=1,S=52,G=0,T=0,P=0:@R=A,S=35,V={0}:R=B,S=57,V={1}:R=C,S=58,V={2}:R=D,S=211,V={3}:R=E,S=108,V=Facture Client:R=F,S=211,V={4}:R=G,S=58,V={5}:R=H,S=57,V={6}:R=I,S=112,V=&lt;&gt;Facture d'Acompte:\";$C$3;$E$3;F$10;$A123;$O$3;$G$3;$E$3)": 172,_x000D_
    "=RIK_AC(\"INF19__;INF02@E=1,S=52,G=0,T=0,P=0:@R=A,S=35,V={0}:R=B,S=57,V={1}:R=C,S=58,V={2}:R=D,S=211,V={3}:R=E,S=108,V=Facture Client:R=F,S=211,V={4}:R=G,S=58,V={5}:R=H,S=57,V={6}:R=I,S=112,V=&lt;&gt;Facture d'Acompte:\";$C$3;$E$3;M$10;$A123;$O$3;$G$3;$E$3)": 173,_x000D_
    "=RIK_AC(\"INF19__;INF02@E=1,S=52,G=0,T=0,P=0:@R=A,S=35,V={0}:R=B,S=57,V={1}:R=C,S=58,V={2}:R=D,S=211,V={3}:R=E,S=108,V=Facture Client:R=F,S=211,V={4}:R=G,S=58,V={5}:R=H,S=57,V={6}:R=I,S=112,V=&lt;&gt;Facture d'Acompte:\";$C$3;$E$3;I$10;$A123;$O$3;$G$3;$E$3)": 174,_x000D_
    "=RIK_AC(\"INF19__;INF02@E=1,S=52,G=0,T=0,P=0:@R=A,S=35,V={0}:R=B,S=57,V={1}:R=C,S=58,V={2}:R=D,S=211,V={3}:R=E,S=108,V=Facture Client:R=F,S=211,V={4}:R=G,S=58,V={5}:R=H,S=57,V={6}:R=I,S=112,V=&lt;&gt;Facture d'Acompte:\";$C$3;$E$3;E$10;$A123;$O$3;$G$3;$E$3)": 175,_x000D_
    "=RIK_AC(\"INF19__;INF02@E=1,S=52,G=0,T=0,P=0:@R=A,S=35,V={0}:R=B,S=57,V={1}:R=C,S=58,V={2}:R=D,S=211,V={3}:R=E,S=108,V=Facture Client:R=F,S=211,V={4}:R=G,S=58,V={5}:R=H,S=57,V={6}:R=I,S=112,V=&lt;&gt;Facture d'Acompte:\";$C$3;$E$3;L$10;$A123;$O$3;$G$3;$E$3)": 176,_x000D_
    "=RIK_AC(\"INF19__;INF02@E=1,S=52,G=0,T=0,P=0:@R=A,S=35,V={0}:R=B,S=57,V={1}:R=C,S=58,V={2}:R=D,S=211,V={3}:R=E,S=108,V=Facture Client:R=F,S=211,V={4}:R=G,S=58,V={5}:R=H,S=57,V={6}:R=I,S=112,V=&lt;&gt;Facture d'Acompte:\";$C$3;$E$3;H$10;$A123;$O$3;$G$3;$E$3)": 177,_x000D_
    "=RIK_AC(\"INF19__;INF02@E=1,S=52,G=0,T=0,P=0:@R=A,S=35,V={0}:R=B,S=57,V={1}:R=C,S=58,V={2}:R=D,S=211,V={3}:R=E,S=108,V=Facture Client:R=F,S=211,V={4}:R=G,S=58,V={5}:R=H,S=57,V={6}:R=I,S=112,V=&lt;&gt;Facture d'Acompte:\";$C$3;$E$3;K$10;$A123;$O$3;$G$3;$E$3)": 178,_x000D_
    "=RIK_AC(\"INF19__;INF02@E=1,S=52,G=0,T=0,P=0:@R=A,S=35,V={0}:R=B,S=57,V={1}:R=C,S=58,V={2}:R=D,S=211,V={3}:R=E,S=108,V=Facture Client:R=F,S=211,V={4}:R=G,S=58,V={5}:R=H,S=57,V={6}:R=I,S=112,V=&lt;&gt;Facture d'Acompte:\";$C$3;$E$3;G$10;$A123;$O$3;$G$3;$E$3)": 179,_x000D_
    "=RIK_AC(\"INF19__;INF02@E=1,S=52,G=0,T=0,P=0:@R=A,S=35,V={0}:R=B,S=57,V={1}:R=C,S=58,V={2}:R=D,S=211,V={3}:R=E,S=108,V=Facture Client:R=F,S=211,V={4}:R=G,S=58,V={5}:R=H,S=57,V={6}:R=I,S=112,V=&lt;&gt;Facture d'Acompte:\";$C$3;$E$3;D$10;$A123;$O$3;$G$3;$E$3)": 180,_x000D_
    "=RIK_AC(\"INF19__;INF02@E=1,S=52,G=0,T=0,P=0:@R=A,S=35,V={0}:R=B,S=57,V={1}:R=C,S=58,V={2}:R=D,S=211,V={3}:R=E,S=108,V=Facture Client:R=G,S=58,V={4}:R=H,S=57,V={5}:R=I,S=112,V=&lt;&gt;Facture d'Acompte:\";$E$3;$G$3;M$10;$A124;$I$3;$G$3)": 181,_x000D_
    "=RIK_AC(\"INF19__;INF02@E=1,S=52,G=0,T=0,P=0:@R=A,S=35,V={0}:R=B,S=57,V={1}:R=C,S=58,V={2}:R=D,S=211,V={3}:R=E,S=108,V=Facture Client:R=G,S=58,V={4}:R=H,S=57,V={5}:R=I,S=112,V=&lt;&gt;Facture d'Acompte:\";$E$3;$G$3;I$10;$A124;$I$3;$G$3)": 182,_x000D_
    "=RIK_AC(\"INF19__;INF02@E=1,S=52,G=0,T=0,P=0:@R=A,S=35,V={0}:R=B,S=57,V={1}:R=C,S=58,V={2}:R=D,S=211,V={3}:R=E,S=108,V=Facture Client:R=G,S=58,V={4}:R=H,S=57,V={5}:R=I,S=112,V=&lt;&gt;Facture d'Acompte:\";$E$3;$G$3;P$10;$A124;$I$3;$G$3)": 183,_x000D_
    "=RIK_AC(\"INF19__;INF02@E=1,S=52,G=0,T=0,P=0:@R=A,S=35,V={0}:R=B,S=57,V={1}:R=C,S=58,V={2}:R=D,S=211,V={3}:R=E,S=108,V=Facture Client:R=G,S=58,V={4}:R=H,S=57,V={5}:R=I,S=112,V=&lt;&gt;Facture d'Acompte:\";$E$3;$G$3;L$10;$A124;$I$3;$G$3)": 184,_x000D_
    "=RIK_AC(\"INF19__;INF02@E=1,S=52,G=0,T=0,P=0:@R=A,S=35,V={0}:R=B,S=57,V={1}:R=C,S=58,V={2}:R=D,S=211,V={3}:R=E,S=108,V=Facture Client:R=G,S=58,V={4}:R=H,S=57,V={5}:R=I,S=112,V=&lt;&gt;Facture d'Acompte:\";$E$3;$G$3;H$10;$A124;$I$3;$G$3)": 185,_x000D_
    "=RIK_AC(\"INF19__;INF02@E=1,S=52,G=0,T=0,P=0:@R=A,S=35,V={0}:R=B,S=57,V={1}:R=C,S=58,V={2}:R=D,S=211,V={3}:R=E,S=108,V=Facture Client:R=G,S=58,V={4}:R=H,S=57,V={5}:R=I,S=112,V=&lt;&gt;Facture d'Acompte:\";$E$3;$G$3;J$10;$A124;$I$3;$G$3)": 186,_x000D_
    "=RIK_AC(\"INF19__;INF02@E=1,S=52,G=0,T=0,P=0:@R=A,S=35,V={0}:R=B,S=57,V={1}:R=C,S=58,V={2}:R=D,S=211,V={3}:R=E,S=108,V=Facture Client:R=G,S=58,V={4}:R=H,S=57,V={5}:R=I,S=112,V=&lt;&gt;Facture d'Acompte:\";$E$3;$G$3;O$10;$A124;$I$3;$G$3)": 187,_x000D_
    "=RIK_AC(\"INF19__;INF02@E=1,S=52,G=0,T=0,P=0:@R=A,S=35,V={0}:R=B,S=57,V={1}:R=C,S=58,V={2}:R=D,S=211,V={3}:R=E,S=108,V=Facture Client:R=G,S=58,V={4}:R=H,S=57,V={5}:R=I,S=112,V=&lt;&gt;Facture d'Acompte:\";$E$3;$G$3;K$10;$A124;$I$3;$G$3)": 188,_x000D_
    "=RIK_AC(\"INF19__;INF02@E=1,S=52,G=0,T=0,P=0:@R=A,S=35,V={0}:R=B,S=57,V={1}:R=C,S=58,V={2}:R=D,S=211,V={3}:R=E,S=108,V=Facture Client:R=G,S=58,V={4}:R=H,S=57,V={5}:R=I,S=112,V=&lt;&gt;Facture d'Acompte:\";$E$3;$G$3;G$10;$A124;$I$3;$G$3)": 189,_x000D_
    "=RIK_AC(\"INF19__;INF02@E=1,S=52,G=0,T=0,P=0:@R=A,S=35,V={0}:R=B,S=57,V={1}:R=C,S=58,V={2}:R=D,S=211,V={3}:R=E,S=108,V=Facture Client:R=G,S=58,V={4}:R=H,S=57,V={5}:R=I,S=112,V=&lt;&gt;Facture d'Acompte:\";$E$3;$G$3;N$10;$A124;$I$3;$G$3)": 190,_x000D_
    "=RIK_AC(\"INF19__;INF02@E=1,S=52,G=0,T=0,P=0:@R=A,S=35,V={0}:R=B,S=57,V={1}:R=C,S=58,V={2}:R=D,S=211,V={3}:R=E,S=108,V=Facture Client:R=G,S=58,V={4}:R=H,S=57,V={5}:R=I,S=112,V=&lt;&gt;Facture d'Acompte:\";$E$3;$G$3;F$10;$A124;$I$3;$G$3)": 191,_x000D_
    "=RIK_AC(\"INF19__;INF02@E=1,S=52,G=0,T=0,P=0:@R=A,S=35,V={0}:R=B,S=57,V={1}:R=C,S=58,V={2}:R=D,S=211,V={3}:R=E,S=108,V=Facture Client:R=F,S=211,V={4}:R=G,S=58,V={5}:R=H,S=57,V={6}:R=I,S=112,V=&lt;&gt;Facture d'Acompte:\";$E$3;$G$3;P$10;$A123;$Q$3;$I$3;$G$3)": 192,_x000D_
    "=RIK_AC(\"INF19__;INF02@E=1,S=52,G=0,T=0,P=0:@R=A,S=35,V={0}:R=B,S=57,V={1}:R=C,S=58,V={2}:R=D,S=211,V={3}:R=E,S=108,V=Facture Client:R=F,S=211,V={4}:R=G,S=58,V={5}:R=H,S=57,V={6}:R=I,S=112,V=&lt;&gt;Facture d'Acompte:\";$E$3;$G$3;L$10;$A123;$Q$3;$I$3;$G$3)": 193,_x000D_
    "=RIK_AC(\"INF19__;INF02@E=1,S=52,G=0,T=0,P=0:@R=A,S=35,V={0}:R=B,S=57,V={1}:R=C,S=58,V={2}:R=D,S=211,V={3}:R=E,S=108,V=Facture Client:R=F,S=211,V={4}:R=G,S=58,V={5}:R=H,S=57,V={6}:R=I,S=112,V=&lt;&gt;Facture d'Acompte:\";$E$3;$G$3;H$10;$A123;$Q$3;$I$3;$G$3)": 194,_x000D_
    "=RIK_AC(\"INF19__;INF02@E=1,S=52,G=0,T=0,P=0:@R=A,S=35,V={0}:R=B,S=57,V={1}:R=C,S=58,V={2}:R=D,S=211,V={3}:R=E,S=108,V=Facture Client:R=F,S=211,V={4}:R=G,S=58,V={5}:R=H,S=57,V={6}:R=I,S=112,V=&lt;&gt;Facture d'Acompte:\";$E$3;$G$3;O$10;$A123;$Q$3;$I$3;$G$3)": 195,_x000D_
    "=RIK_AC(\"INF19__;INF02@E=1,S=52,G=0,T=0,P=0:@R=A,S=35,V={0}:R=B,S=57,V={1}:R=C,S=58,V={2}:R=D,S=211,V={3}:R=E,S=108,V=Facture Client:R=F,S=211,V={4}:R=G,S=58,V={5}:R=H,S=57,V={6}:R=I,S=112,V=&lt;&gt;Facture d'Acompte:\";$E$3;$G$3;K$10;$A123;$Q$3;$I$3;$G$3)": 196,_x000D_
    "=RIK_AC(\"INF19__;INF02@E=1,S=52,G=0,T=0,P=0:@R=A,S=35,V={0}:R=B,S=57,V={1}:R=C,S=58,V={2}:R=D,S=211,V={3}:R=E,S=108,V=Facture Client:R=F,S=211,V={4}:R=G,S=58,V={5}:R=H,S=57,V={6}:R=I,S=112,V=&lt;&gt;Facture d'Acompte:\";$E$3;$G$3;G$10;$A123;$Q$3;$I$3;$G$3)": 197,_x000D_
    "=RIK_AC(\"INF19__;INF02@E=1,S=52,G=0,T=0,P=0:@R=A,S=35,V={0}:R=B,S=57,V={1}:R=C,S=58,V={2}:R=D,S=211,V={3}:R=E,S=108,V=Facture Client:R=F,S=211,V={4}:R=G,S=58,V={5}:R=H,S=57,V={6}:R=I,S=112,V=&lt;&gt;Facture d'Acompte:\";$E$3;$G$3;N$10;$A123;$Q$3;$I$3;$G$3)": 198,_x000D_
    "=RIK_AC(\"INF19__;INF02@E=1,S=52,G=0,T=0,P=0:@R=A,S=35,V={0}:R=B,S=57,V={1}:R=C,S=58,V={2}:R=D,S=211,V={3}:R=E,S=108,V=Facture Client:R=F,S=211,V={4}:R=G,S=58,V={5}:R=H,S=57,V={6}:R=I,S=112,V=&lt;&gt;Facture d'Acompte:\";$E$3;$G$3;J$10;$A123;$Q$3;$I$3;$G$3)": 199,_x000D_
    "=RIK_AC(\"INF19__;INF02@E=1,S=52,G=0,T=0,P=0:@R=A,S=35,V={0}:R=B,S=57,V={1}:R=C,S=58,V={2}:R=D,S=211,V={3}:R=E,S=108,V=Facture Client:R=F,S=211,V={4}:R=G,S=58,V={5}:R=H,S=57,V={6}:R=I,S=112,V=&lt;&gt;Facture d'Acompte:\";$E$3;$G$3;M$10;$A123;$Q$3;$I$3;$G$3)": 200,_x000D_
    "=RIK_AC(\"INF19__;INF02@E=1,S=52,G=0,T=0,P=0:@R=A,S=35,V={0}:R=B,S=57,V={1}:R=C,S=58,V={2}:R=D,S=211,V={3}:R=E,S=108,V=Facture Client:R=F,S=211,V={4}:R=G,S=58,V={5}:R=H,S=57,V={6}:R=I,S=112,V=&lt;&gt;Facture d'Acompte:\";$E$3;$G$3;I$10;$A123;$Q$3;$I$3;$G$3)": 201,_x000D_
    "=RIK_AC(\"INF19__;INF02@E=1,S=52,G=0,T=0,P=0:@R=A,S=35,V={0}:R=B,S=57,V={1}:R=C,S=58,V={2}:R=D,S=211,V={3}:R=E,S=108,V=Facture Client:R=F,S=211,V={4}:R=G,S=58,V={5}:R=H,S=57,V={6}:R=I,S=112,V=&lt;&gt;Facture d'Acompte:\";$E$3;$G$3;F$10;$A123;$Q$3;$I$3;$G$3)": 202,_x000D_
    "=RIK_AC(\"INF19__;INF02@E=1,S=52,G=0,T=0,P=0:@R=A,S=35,V={0}:R=B,S=57,V={1}:R=C,S=58,V={2}:R=D,S=211,V={3}:R=E,S=108,V=Facture Client:R=F,S=211,V={4}:R=I,S=112,V=&lt;&gt;Facture d'Acompte:R=H,S=59,V={5}:\";$E$3;$H$3;F$10;$A123;$Q$3;F$10)": 203,_x000D_
    "=RIK_AC(\"INF19__;INF02@E=1,S=52,G=0,T=0,P=0:@R=A,S=35,V={0}:R=D,S=211,V={1}:R=E,S=108,V=Facture Client:R=F,S=211,V={2}:R=G,S=112,V=&lt;&gt;Facture d'Acompte:R=H,S=59,V={3}:\";$E$3;$A123;$Q$3;F$10)": 204,_x000D_
    "=RIK_AC(\"INF19__;INF02@E=1,S=52,G=0,T=0,P=0:@R=A,S=35,V={0}:R=D,S=211,V={1}:R=E,S=108,V=Facture Client:R=F,S=211,V={2}:R=G,S=112,V=&lt;&gt;Facture d'Acompte:R=H,S=59,V={3}:\";$E$3;$A123;$Q$3;Q$10)": 205,_x000D_
    "=RIK_AC(\"INF19__;INF02@E=1,S=52,G=0,T=0,P=0:@R=A,S=35,V={0}:R=D,S=211,V={1}:R=E,S=108,V=Facture Client:R=F,S=211,V={2}:R=G,S=112,V=&lt;&gt;Facture d'Acompte:R=H,S=59,V={3}:\";$E$3;$A123;$Q$3;M$10)": 206,_x000D_
    "=RIK_AC(\"INF19__;INF02@E=1,S=52,G=0,T=0,P=0:@R=A,S=35,V={0}:R=D,S=211,V={1}:R=E,S=108,V=Facture Client:R=F,S=211,V={2}:R=G,S=112,V=&lt;&gt;Facture d'Acompte:R=H,S=59,V={3}:\";$E$3;$A123;$Q$3;I$10)": 207,_x000D_
    "=RIK_AC(\"INF19__;INF02@E=1,S=52,G=0,T=0,P=0:@R=A,S=35,V={0}:R=D,S=211,V={1}:R=E,S=108,V=Facture Client:R=F,S=211,V={2}:R=G,S=112,V=&lt;&gt;Facture d'Acompte:R=H,S=59,V={3}:\";$E$3;$A123;$Q$3;J$10)": 208,_x000D_
    "=RIK_AC(\"INF19__;INF02@E=1,S=52,G=0,T=0,P=0:@R=A,S=35,V={0}:R=D,S=211,V={1}:R=E,S=108,V=Facture Client:R=F,S=211,V={2}:R=G,S=112,V=&lt;&gt;Facture d'Acompte:R=H,S=59,V={3}:\";$E$3;$A123;$Q$3;P$10)": 209,_x000D_
    "=RIK_AC(\"INF19__;INF02@E=1,S=52,G=0,T=0,P=0:@R=A,S=35,V={0}:R=D,S=211,V={1}:R=E,S=108,V=Facture Client:R=F,S=211,V={2}:R=G,S=112,V=&lt;&gt;Facture d'Acompte:R=H,S=59,V={3}:\";$E$3;$A123;$Q$3;L$10)": 210,_x000D_
    "=RIK_AC(\"INF19__;INF02@E=1,S=52,G=0,T=0,P=0:@R=A,S=35,V={0}:R=D,S=211,V={1}:R=E,S=108,V=Facture Client:R=F,S=211,V={2}:R=G,S=112,V=&lt;&gt;Facture d'Acompte:R=H,S=59,V={3}:\";$E$3;$A123;$Q$3;H$10)": 211,_x000D_
    "=RIK_AC(\"INF19__;INF02@E=1,S=52,G=0,T=0,P=0:@R=A,S=35,V={0}:R=D,S=211,V={1}:R=E,S=108,V=Facture Client:R=F,S=211,V={2}:R=G,S=112,V=&lt;&gt;Facture d'Acompte:R=H,S=59,V={3}:\";$E$3;$A123;$Q$3;O$10)": 212,_x000D_
    "=RIK_AC(\"INF19__;INF02@E=1,S=52,G=0,T=0,P=0:@R=A,S=35,V={0}:R=D,S=211,V={1}:R=E,S=108,V=Facture Client:R=F,S=211,V={2}:R=G,S=112,V=&lt;&gt;Facture d'Acompte:R=H,S=59,V={3}:\";$E$3;$A123;$Q$3;K$10)": 213,_x000D_
    "=RIK_AC(\"INF19__;INF02@E=1,S=52,G=0,T=0,P=0:@R=A,S=35,V={0}:R=D,S=211,V={1}:R=E,S=108,V=Facture Client:R=F,S=211,V={2}:R=G,S=112,V=&lt;&gt;Facture d'Acompte:R=H,S=59,V={3}:\";$E$3;$A123;$Q$3;G$10)": 214,_x000D_
    "=RIK_AC(\"INF19__;INF02@E=1,S=52,G=0,T=0,P=0:@R=A,S=35,V={0}:R=D,S=211,V={1}:R=E,S=108,V=Facture Client:R=F,S=211,V={2}:R=G,S=112,V=&lt;&gt;Facture d'Acompte:R=H,S=59,V={3}:\";$E$3;$A123;$Q$3;N$10)": 215,_x000D_
    "=RIK_AC(\"INF19__;INF02@E=1,S=52,G=0,T=0,P=0:@R=A,S=35,V={0}:R=D,S=211,V={1}:R=E,S=108,V=Facture Client:R=H,S=112,V=&lt;&gt;Facture d'Acompte:R=E,S=59,V={2}:\";$E$3;$A124;$H$3)": 216,_x000D_
    "=RIK_AC(\"INF19__;INF02@E=1,S=52,G=0,T=0,P=0:@R=A,S=35,V={0}:R=B,S=211,V={1}:R=C,S=108,V=Facture Client:R=D,S=112,V=&lt;&gt;Facture d'Acompte:R=E,S=59,V={2}:\";$E$3;$A124;$H$3)": 217,_x000D_
    "=RIK_AC(\"INF19__;INF02@E=1,S=52,G=0,T=0,P=0:@R=A,S=35,V={0}:R=B,S=211,V={1}:R=C,S=108,V=Facture Client:R=D,S=112,V=&lt;&gt;Facture d'Acompte:R=E,S=59,V={2}:\";$E$3;$A124;F$10)": 218,_x000D_
    "=RIK_AC(\"INF19__;INF02@E=1,S=52,G=0,T=0,P=0:@R=A,S=35,V={0}:R=B,S=211,V={1}:R=C,S=108,V=Facture Client:R=D,S=112,V=&lt;&gt;Facture d'Acompte:R=E,S=59,V={2}:\";$E$3;$A124;Q$10)": 219,_x000D_
    "=RIK_AC(\"INF19__;INF02@E=1,S=52,G=0,T=0,P=0:@R=A,S=35,V={0}:R=B,S=211,V={1}:R=C,S=108,V=Facture Client:R=D,S=112,V=&lt;&gt;Facture d'Acompte:R=E,S=59,V={2}:\";$E$3;$A124;M$10)": 220,_x000D_
    "=RIK_AC(\"INF19__;INF02@E=1,S=52,G=0,T=0,P=0:@R=A,S=35,V={0}:R=B,S=211,V={1}:R=C,S=108,V=Facture Client:R=D,S=112,V=&lt;&gt;Facture d'Acompte:R=E,S=59,V={2}:\";$E$3;$A124;I$10)": 221,_x000D_
    "=RIK_AC(\"INF19__;INF02@E=1,S=52,G=0,T=0,P=0:@R=A,S=35,V={0}:R=B,S=211,V={1}:R=C,S=108,V=Facture Client:R=D,S=112,V=&lt;&gt;Facture d'Acompte:R=E,S=59,V={2}:\";$E$3;$A124;P$10)": 222,_x000D_
    "=RIK_AC(\"INF19__;INF02@E=1,S=52,G=0,T=0,P=0:@R=A,S=35,V={0}:R=B,S=211,V={1}:R=C,S=108,V=Facture Client:R=D,S=112,V=&lt;&gt;Facture d'Acompte:R=E,S=59,V={2}:\";$E$3;$A124;L$10)": 223,_x000D_
    "=RIK_AC(\"INF19__;INF02@E=1,S=52,G=0,T=0,P=0:@R=A,S=35,V={0}:R=B,S=211,V={1}:R=C,S=108,V=Facture Client:R=D,S=112,V=&lt;&gt;Facture d'Acompte:R=E,S=59,V={2}:\";$E$3;$A124;H$10)": 224,_x000D_
    "=RIK_AC(\"INF19__;INF02@E=1,S=52,G=0,T=0,P=0:@R=A,S=35,V={0}:R=B,S=211,V={1}:R=C,S=108,V=Facture Client:R=D,S=112,V=&lt;&gt;Facture d'Acompte:R=E,S=59,V={2}:\";$E$3;$A124;J$10)": 225,_x000D_
    "=RIK_AC(\"INF19__;INF02@E=1,S=52,G=0,T=0,P=0:@R=A,S=35,V={0}:R=B,S=211,V={1}:R=C,S=108,V=Facture Client:R=D,S=112,V=&lt;&gt;Facture d'Acompte:R=E,S=59,V={2}:\";$E$3;$A124;O$10)": 226,_x000D_
    "=RIK_AC(\"INF19__;INF02@E=1,S=52,G=0,T=0,P=0:@R=A,S=35,V={0}:R=B,S=211,V={1}:R=C,S=108,V=Facture Client:R=D,S=112,V=&lt;&gt;Facture d'Acompte:R=E,S=59,V={2}:\";$E$3;$A124;K$10)": 227,_x000D_
    "=RIK_AC(\"INF19__;INF02@E=1,S=52,G=0,T=0,P=0:@R=A,S=35,V={0}:R=B,S=211,V={1}:R=C,S=108,V=Facture Client:R=D,S=112,V=&lt;&gt;Facture d'Acompte:R=E,S=59,V={2}:\";$E$3;$A124;G$10)": 228,_x000D_
    "=RIK_AC(\"INF19__;INF02@E=1,S=52,G=0,T=0,P=0:@R=A,S=35,V={0}:R=B,S=211,V={1}:R=C,S=108,V=Facture Client:R=D,S=112,V=&lt;&gt;Facture d'Acompte:R=E,S=59,V={2}:\";$E$3;$A124;N$10)": 229,_x000D_
    "=RIK_AC(\"INF19__;INF01@E=1,S=10,G=0,T=0,P=0:@R=A,S=67,V={0}:R=C,S=8,V={1}:R=D,S=12|43,V={2}:R=E,S=12|45,V={3}:\";$E$3;$H$3;$Q$3;$M$3)": 230,_x000D_
    "=RIK_AC(\"INF19__;INF01@E=1,S=10,G=0,T=0,P=0:@R=A,S=67,V={0}:R=B,S=8,V={1}:R=C,S=12|43,V={2}:R=D,S=12|45,V={3}:R=E,S=66,V=Frais:\";$E$3;F$10;$Q$3;$M$3)": 231,_x000D_
    "=RIK_AC(\"INF19__;INF01@E=1,S=10,G=0,T=0,P=0:@R=A,S=67,V={0}:R=B,S=8,V={1}:R=C,S=12|43,V={2}:R=D,S=12|45,V={3}:R=E,S=66,V=Frais:\";$E$3;Q$10;$Q$3;$M$3)": 232,_x000D_
    "=RIK_AC(\"INF19__;INF01@E=1,S=10,G=0,T=0,P=0:@R=A,S=67,V={0}:R=B,S=8,V={1}:R=C,S=12|43,V={2}:R=D,S=12|45,V={3}:R=E,S=66,V=Frais:\";$E$3;M$10;$Q$3;$M$3)": 233,_x000D_
    "=RIK_AC(\"INF19__;INF01@E=1,S=10,G=0,T=0,P=0:@R=A,S=67,V={0}:R=B,S=8,V={1}:R=C,S=12|43,V={2}:R=D,S=12|45,V={3}:R=E,S=66,V=Frais:\";$E$3;I$10;$Q$3;$M$3)": 234,_x000D_
    "=RIK_AC(\"INF19__;INF01@E=1,S=10,G=0,T=0,P=0:@R=A,S=67,V={0}:R=B,S=8,V={1}:R=C,S=12|43,V={2}:R=D,S=12|45,V={3}:R=E,S=66,V=Frais:\";$E$3;J$10;$Q$3;$M$3)": 235,_x000D_
    "=RIK_AC(\"INF19__;INF01@E=1,S=10,G=0,T=0,P=0:@R=A,S=67,V={0}:R=B,S=8,V={1}:R=C,S=12|43,V={2}:R=D,S=12|45,V={3}:R=E,S=66,V=Frais:\";$E$3;P$10;$Q$3;$M$3)": 236,_x000D_
    "=RIK_AC(\"INF19__;INF01@E=1,S=10,G=0,T=0,P=0:@R=A,S=67,V={0}:R=B,S=8,V={1}:R=C,S=12|43,V={2}:R=D,S=12|45,V={3}:R=E,S=66,V=Frais:\";$E$3;L$10;$Q$3;$M$3)": 237,_x000D_
    "=RIK_AC(\"INF19__;INF01@E=1,S=10,G=0,T=0,P=0:@R=A,S=67,V={0}:R=B,S=8,V={1}:R=C,S=12|43,V={2}:R=D,S=12|45,V={3}:R=E,S=66,V=Frais:\";$E$3;H$10;$Q$3;$M$3)": 238,_x000D_
    "=RIK_AC(\"INF19__;INF01@E=1,S=10,G=0,T=0,P=0:@R=A,S=67,V={0}:R=B,S=8,V={1}:R=C,S=12|43,V={2}:R=D,S=12|45,V={3}:R=E,S=66,V=Frais:\";$E$3;O$10;$Q$3;$M$3)": 239,_x000D_
    "=RIK_AC(\"INF19__;INF01@E=1,S=10,G=0,T=0,P=0:@R=A,S=67,V={0}:R=B,S=8,V={1}:R=C,S=12|43,V={2}:R=D,S=12|45,V={3}:R=E,S=66,V=Frais:\";$E$3;K$10;$Q$3;$M$3)": 240,_x000D_
    "=RIK_AC(\"INF19__;INF01@E=1,S=10,G=0,T=0,P=0:@R=A,S=67,V={0}:R=B,S=8,V={1}:R=C,S=12|43,V={2}:R=D,S=12|45,V={3}:R=E,S=66,V=Frais:\";$E$3;G$10;$Q$3;$M$3)": 241,_x000D_
    "=RIK_AC(\"INF19__;INF01@E=1,S=10,G=0,T=0,P=0:@R=A,S=67,V={0}:R=B,S=8,V={1}:R=C,S=12|43,V={2}:R=D,S=12|45,V={3}:R=E,S=66,V=Frais:\";$E$3;N$10;$Q$3;$M$3)": 242,_x000D_
    "=RIK_AC(\"INF19__;INF02@E=1,S=52,G=0,T=0,P=0:@R=A,S=35,V={0}:R=B,S=211,V={1}:R=C,S=108,V=Facture Client:R=D,S=112,V=&lt;&gt;Facture d'Acompte:R=E,S=59,V={2}:\";$E$3;$A126;Q$10)": 243,_x000D_
    "=RIK_AC(\"INF19__;INF02@E=1,S=52,G=0,T=0,P=0:@R=A,S=35,V={0}:R=B,S=211,V={1}:R=C,S=108,V=Facture Client:R=D,S=112,V=&lt;&gt;Facture d'Acompte:R=E,S=59,V={2}:\";$E$3;$A126;M$10)": 244,_x000D_
    "=RIK_AC(\"INF19__;INF02@E=1,S=52,G=0,T=0,P=0:@R=A,S=35,V={0}:R=B,S=211,V={1}:R=C,S=108,V=Facture Client:R=D,S=112,V=&lt;&gt;Facture d'Acompte:R=E,S=59,V={2}:\";$E$3;$A126;I$10)": 245,_x000D_
    "=RIK_AC(\"INF19__;INF02@E=1,S=52,G=0,T=0,P=0:@R=A,S=35,V={0}:R=D,S=211,V={1}:R=E,S=108,V=Facture Client:R=F,S=211,V={2}:R=G,S=112,V=&lt;&gt;Facture d'Acompte:R=H,S=59,V={3}:\";$E$3;$A125;$Q$3;N$10)": 246,_x000D_
    "=RIK_AC(\"INF19__;INF02@E=1,S=52,G=0,T=0,P=0:@R=A,S=35,V={0}:R=D,S=211,V={1}:R=E,S=108,V=Facture Client:R=F,S=211,V={2}:R=G,S=112,V=&lt;&gt;Facture d'Acompte:R=H,S=59,V={3}:\";$E$3;$A125;$Q$3;J$10)": 247,_x000D_
    "=RIK_AC(\"INF19__;INF02@E=1,S=52,G=0,T=0,P=0:@R=A,S=35,V={0}:R=D,S=211,V={1}:R=E,S=108,V=Facture Client:R=F,S=211,V={2}:R=G,S=112,V=&lt;&gt;Facture d'Acompte:R=H,S=59,V={3}:\";$E$3;$A125;$Q$3;F$10)": 248,_x000D_
    "=RIK_AC(\"INF19__;INF02@E=1,S=52,G=0,T=0,P=0:@R=A,S=35,V={0}:R=B,S=211,V={1}:R=C,S=108,V=Facture Client:R=D,S=112,V=&lt;&gt;Facture d'Acompte:R=E,S=59,V={2}:\";$E$3;$A126;P$10)": 249,_x000D_
    "=RIK_AC(\"INF19__;INF02@E=1,S=52,G=0,T=0,P=0:@R=A,S=35,V={0}:R=B,S=211,V={1}:R=C,S=108,V=Facture Client:R=D,S=112,V=&lt;&gt;Facture d'Acompte:R=E,S=59,V={2}:\";$E$3;$A126;L$10)": 250,_x000D_
    "=RIK_AC(\"INF19__;INF02@E=1,S=52,G=0,T=0,P=0:@R=A,S=35,V={0}:R=B,S=211,V={1}:R=C,S=108,V=Facture Client:R=D,S=112,V=&lt;&gt;Facture d'Acompte:R=E,S=59,V={2}:\";$E$3;$A126;H$10)": 251,_x000D_
    "=RIK_AC(\"INF19__;INF02@E=1,S=52,G=0,T=0,P=0:@R=A,S=35,V={0}:R=D,S=211,V={1}:R=E,S=108,V=Facture Client:R=F,S=211,V={2}:R=G,S=112,V=&lt;&gt;Facture d'Acompte:R=H,S=59,V={3}:\";$E$3;$A125;$Q$3;Q$10)": 252,_x000D_
    "=RIK_AC(\"INF19__;INF02@E=1,S=52,G=0,T=0,P=0:@R=A,S=35,V={0}:R=D,S=211,V={1}:R=E,S=108,V=Facture Client:R=F,S=211,V={2}:R=G,S=112,V=&lt;&gt;Facture d'Acompte:R=H,S=59,V={3}:\";$E$3;$A125;$Q$3;M$10)": 253,_x000D_
    "=RIK_AC(\"INF19__;INF02@E=1,S=52,G=0,T=0,P=0:@R=A,S=35,V={0}:R=D,S=211,V={1}:R=E,S=108,V=Facture Client:R=F,S=211,V={2}:R=G,S=112,V=&lt;&gt;Facture d'Acompte:R=H,S=59,V={3}:\";$E$3;$A125;$Q$3;I$10)": 254,_x000D_
    "=RIK_AC(\"INF19__;INF02@E=1,S=52,G=0,T=0,P=0:@R=A,S=35,V={0}:R=B,S=211,V={1}:R=C,S=108,V=Facture Client:R=D,S=112,V=&lt;&gt;Facture d'Acompte:R=E,S=59,V={2}:\";$E$3;$A126;O$10)": 255,_x000D_
    "=RIK_AC(\"INF19__;INF02@E=1,S=52,G=0,T=0,P=0:@R=A,S=35,V={0}:R=B,S=211,V={1}:R=C,S=108,V=Facture Client:R=D,S=112,V=&lt;&gt;Facture d'Acompte:R=E,S=59,V={2}:\";$E$3;$A126;K$10)": 256,_x000D_
    "=RIK_AC(\"INF19__;INF02@E=1,S=52,G=0,T=0,P=0:@R=A,S=35,V={0}:R=B,S=211,V={1}:R=C,S=108,V=Facture Client:R=D,S=112,V=&lt;&gt;Facture d'Acompte:R=E,S=59,V={2}:\";$E$3;$A126;G$10)": 257,_x000D_
    "=RIK_AC(\"INF19__;INF02@E=1,S=52,G=0,T=0,P=0:@R=A,S=35,V={0}:R=D,S=211,V={1}:R=E,S=108,V=Facture Client:R=F,S=211,V={2}:R=G,S=112,V=&lt;&gt;Facture d'Acompte:R=H,S=59,V={3}:\";$E$3;$A125;$Q$3;P$10)": 258,_x000D_
    "=RIK_AC(\"INF19__;INF02@E=1,S=52,G=0,T=0,P=0:@R=A,S=35,V={0}:R=D,S=211,V={1}:R=E,S=108,V=Facture Client:R=F,S=211,V={2}:R=G,S=112,V=&lt;&gt;Facture d'Acompte:R=H,S=59,V={3}:\";$E$3;$A125;$Q$3;L$10)": 259,_x000D_
    "=RIK_AC(\"INF19__;INF02@E=1,S=52,G=0,T=0,P=0:@R=A,S=35,V={0}:R=D,S=211,V={1}:R=E,S=108,V=Facture Client:R=F,S=211,V={2}:R=G,S=112,V=&lt;&gt;Facture d'Acompte:R=H,S=59,V={3}:\";$E$3;$A125;$Q$3;H$10)": 260,_x000D_
    "=RIK_AC(\"INF19__;INF02@E=1,S=52,G=0,T=0,P=0:@R=A,S=35,V={0}:R=B,S=211,V={1}:R=C,S=108,V=Facture Client:R=D,S=112,V=&lt;&gt;Facture d'Acompte:R=E,S=59,V={2}:\";$E$3;$A126;N$10)": 261,_x000D_
    "=RIK_AC(\"INF19__;INF02@E=1,S=52,G=0,T=0,P=0:@R=A,S=35,V={0}:R=B,S=211,V={1}:R=C,S=108,V=Facture Client:R=D,S=112,V=&lt;&gt;Facture d'Acompte:R=E,S=59,V={2}:\";$E$3;$A126;J$10)": 262,_x000D_
    "=RIK_AC(\"INF19__;INF02@E=1,S=52,G=0,T=0,P=0:@R=A,S=35,V={0}:R=D,S=211,V={1}:R=E,S=108,V=Facture Client:R=F,S=211,V={2}:R=G,S=112,V=&lt;&gt;Facture d'Acompte:R=H,S=59,V={3}:\";$E$3;$A125;$Q$3;O$10)": 263,_x000D_
    "=RIK_AC(\"INF19__;INF02@E=1,S=52,G=0,T=0,P=0:@R=A,S=35,V={0}:R=D,S=211,V={1}:R=E,S=108,V=Facture Client:R=F,S=211,V={2}:R=G,S=112,V=&lt;&gt;Facture d'Acompte:R=H,S=59,V={3}:\";$E$3;$A125;$Q$3;K$10)": 264,_x000D_
    "=RIK_AC(\"INF19__;INF02@E=1,S=52,G=0,T=0,P=0:@R=A,S=35,V={0}:R=D,S=211,V={1}:R=E,S=108,V=Facture Client:R=F,S=211,V={2}:R=G,S=112,V=&lt;&gt;Facture d'Acompte:R=H,S=59,V={3}:\";$E$3;$A125;$Q$3;G$10)": 265,_x000D_
    "=RIK_AC(\"INF19__;INF02@E=1,S=52,G=0,T=0,P=0:@R=A,S=35,V={0}:R=B,S=211,V={1}:R=C,S=108,V=Facture Client:R=D,S=112,V=&lt;&gt;Facture d'Acompte:R=E,S=59,V={2}:\";$E$3;$A126;F$10)": 266,_x000D_
    "=RIK_AC(\"INF19__;INF02@E=1,S=52,G=0,T=0,P=0:@R=B,S=211,V={0}:R=C,S=108,V=Facture Client:R=D,S=211,V={1}:R=E,S=112,V=&lt;&gt;Facture d'Acompte:R=F,S=59,V={2}:R=F,S=205,V={3}:\";$A125;$Q$3;F$10;$E$3)": 267,_x000D_
    "=RIK_AC(\"INF19__;INF02@E=1,S=52,G=0,T=0,P=0:@R=B,S=211,V={0}:R=C,S=108,V=Facture Client:R=D,S=211,V={1}:R=E,S=112,V=&lt;&gt;Facture d'Acompte:R=F,S=59,V={2}:R=F,S=205,V={3}:\";$A125;$Q$3;Q$10;$E$3)": 268,_x000D_
    "=RIK_AC(\"INF19__;INF02@E=1,S=52,G=0,T=0,P=0:@R=B,S=211,V={0}:R=C,S=108,V=Facture Client:R=D,S=211,V={1}:R=E,S=112,V=&lt;&gt;Facture d'Acompte:R=F,S=59,V={2}:R=F,S=205,V={3}:\";$A125;$Q$3;M$10;$E$3)": 269,_x000D_
    "=RIK_AC(\"INF19__;INF02@E=1,S=52,G=0,T=0,P=0:@R=B,S=211,V={0}:R=C,S=108,V=Facture Client:R=D,S=211,V={1}:R=E,S=112,V=&lt;&gt;Facture d'Acompte:R=F,S=59,V={2}:R=F,S=205,V={3}:\";$A125;$Q$3;I$10;$E$3)": 270,_x000D_
    "=RIK_AC(\"INF19__;INF02@E=1,S=52,G=0,T=0,P=0:@R=B,S=211,V={0}:R=C,S=108,V=Facture Client:R=D,S=211,V={1}:R=E,S=112,V=&lt;&gt;Facture d'Acompte:R=F,S=59,V={2}:R=F,S=205,V={3}:\";$A125;$Q$3;K$10;$E$3)": 271,_x000D_
    "=RIK_AC(\"INF19__;INF02@E=1,S=52,G=0,T=0,P=0:@R=B,S=211,V={0}:R=C,S=108,V=Facture Client:R=D,S=211,V={1}:R=E,S=112,V=&lt;&gt;Facture d'Acompte:R=F,S=59,V={2}:R=F,S=205,V={3}:\";$A125;$Q$3;G$10;$E$3)": 272,_x000D_
    "=RIK_AC(\"INF19__;INF02@E=1,S=52,G=0,T=0,P=0:@R=B,S=211,V={0}:R=C,S=108,V=Facture Client:R=D,S=211,V={1}:R=E,S=112,V=&lt;&gt;Facture d'Acompte:R=F,S=59,V={2}:R=F,S=205,V={3}:\";$A125;$Q$3;J$10;$E$3)": 273,_x000D_
    "=RIK_AC(\"INF19__;INF02@E=1,S=52,G=0,T=0,P=0:@R=B,S=211,V={0}:R=C,S=108,V=Facture Client:R=D,S=211,V={1}:R=E,S=112,V=&lt;&gt;Facture d'Acompte:R=F,S=59,V={2}:R=F,S=205,V={3}:\";$A125;$Q$3;P$10;$E$3)": 274,_x000D_
    "=RIK_AC(\"INF19__;INF02@E=1,S=52,G=0,T=0,P=0:@R=B,S=211,V={0}:R=C,S=108,V=Facture Client:R=D,S=211,V={1}:R=E,S=112,V=&lt;&gt;Facture d'Acompte:R=F,S=59,V={2}:R=F,S=205,V={3}:\";$A125;$Q$3;L$10;$E$3)": 275,_x000D_
    "=RIK_AC(\"INF19__;INF02@E=1,S=52,G=0,T=0,P=0:@R=B,S=211,V={0}:R=C,S=108,V=Facture Client:R=D,S=211,V={1}:R=E,S=112,V=&lt;&gt;Facture d'Acompte:R=F,S=59,V={2}:R=F,S=205,V={3}:\";$A125;$Q$3;H$10;$E$3)": 276,_x000D_
    "=RIK_AC(\"INF19__;INF02@E=1,S=52,G=0,T=0,P=0:@R=B,S=211,V={0}:R=C,S=108,V=Facture Client:R=D,S=211,V={1}:R=E,S=112,V=&lt;&gt;Facture d'Acompte:R=F,S=59,V={2}:R=F,S=205,V={3}:\";$A125;$Q$3;O$10;$E$3)": 277,_x000D_
    "=RIK_AC(\"INF19__;INF02@E=1,S=52,G=0,T=0,P=0:@R=B,S=211,V={0}:R=C,S=108,V=Facture Client:R=D,S=211,V={1}:R=E,S=112,V=&lt;&gt;Facture d'Acompte:R=F,S=59,V={2}:R=F,S=205,V={3}:\";$A125;$Q$3;N$10;$E$3)": 278,_x000D_
    "=RIK_AC(\"INF19__;INF02@E=1,S=52,G=0,T=0,P=0:@R=B,S=211,V={0}:R=C,S=108,V=Facture Client:R=D,S=112,V=&lt;&gt;Facture d'Acompte:R=E,S=59,V={1}:R=E,S=205,V={2}:\";$A126;F$10;$E$3)": 279,_x000D_
    "=RIK_AC(\"INF19__;INF02@E=1,S=52,G=0,T=0,P=0:@R=B,S=211,V={0}:R=C,S=108,V=Facture Client:R=D,S=112,V=&lt;&gt;Facture d'Acompte:R=E,S=59,V={1}:R=E,S=205,V={2}:\";$A126;Q$10;$E$3)": 280,_x000D_
    "=RIK_AC(\"INF19__;INF02@E=1,S=52,G=0,T=0,P=0:@R=B,S=211,V={0}:R=C,S=108,V=Facture Client:R=D,S=112,V=&lt;&gt;Facture d'Acompte:R=E,S=59,V={1}:R=E,S=205,V={2}:\";$A126;M$10;$E$3)": 281,_x000D_
    "=RIK_AC(\"INF19__;INF02@E=1,S=52,G=0,T=0,P=0:@R=B,S=211,V={0}:R=C,S=108,V=Facture Client:R=D,S=112,V=&lt;&gt;Facture d'Acompte:R=E,S=59,V={1}:R=E,S=205,V={2}:\";$A126;I$10;$E$3)": 282,_x000D_
    "=RIK_AC(\"INF19__;INF02@E=1,S=52,G=0,T=0,P=0:@R=B,S=211,V={0}:R=C,S=108,V=Facture Client:R=D,S=112,V=&lt;&gt;Facture d'Acompte:R=E,S=59,V={1}:R=E,S=205,V={2}:\";$A126;P$10;$E$3)": 283,_x000D_
    "=RIK_AC(\"INF19__;INF02@E=1,S=52,G=0,T=0,P=0:@R=B,S=211,V={0}:R=C,S=108,V=Facture Client:R=D,S=112,V=&lt;&gt;Facture d'Acompte:R=E,S=59,V={1}:R=E,S=205,V={2}:\";$A126;L$10;$E$3)": 284,_x000D_
    "=RIK_AC(\"INF19__;INF02@E=1,S=52,G=0,T=0,P=0:@R=B,S=211,V={0}:R=C,S=108,V=Facture Client:R=D,S=112,V=&lt;&gt;Facture d'Acompte:R=E,S=59,V={1}:R=E,S=205,V={2}:\";$A126;H$10;$E$3)": 285,_x000D_
    "=RIK_AC(\"INF19__;INF02@E=1,S=52,G=0,T=0,P=0:@R=B,S=211,V={0}:R=C,S=108,V=Facture Client:R=D,S=112,V=&lt;&gt;Facture d'Acompte:R=E,S=59,V={1}:R=E,S=205,V={2}:\";$A126;O$10;$E$3)": 286,_x000D_
    "=RIK_AC(\"INF19__;INF02@E=1,S=52,G=0,T=0,P=0:@R=B,S=211,V={0}:R=C,S=108,V=Facture Client:R=D,S=112,V=&lt;&gt;Facture d'Acompte:R=E,S=59,V={1}:R=E,S=205,V={2}:\";$A126;K$10;$E$3)": 287,_x000D_
    "=RIK_AC(\"INF19__;INF02@E=1,S=52,G=0,T=0,P=0:@R=B,S=211,V={0}:R=C,S=108,V=Facture Client:R=D,S=112,V=&lt;&gt;Facture d'Acompte:R=E,S=59,V={1}:R=E,S=205,V={2}:\";$A126;G$10;$E$3)": 288,_x000D_
    "=RIK_AC(\"INF19__;INF02@E=1,S=52,G=0,T=0,P=0:@R=B,S=211,V={0}:R=C,S=108,V=Facture Client:R=D,S=112,V=&lt;&gt;Facture d'Acompte:R=E,S=59,V={1}:R=E,S=205,V={2}:\";$A126;N$10;$E$3)": 289,_x000D_
    "=RIK_AC(\"INF19__;INF02@E=1,S=52,G=0,T=0,P=0:@R=B,S=211,V={0}:R=C,S=108,V=Facture Client:R=D,S=112,V=&lt;&gt;Facture d'Acompte:R=E,S=59,V={1}:R=E,S=205,V={2}:\";$A126;J$10;$E$3)": 290_x000D_
  },_x000D_
  "ItemPool": {_x000D_
    "Items": {_x000D_
      "1": {_x000D_
        "$type": "Inside.Core.Formula.Definition.DefinitionAC, Inside.Core.Formula",_x000D_
        "ID": 1,_x000D_
        "Results": [_x000D_
          [_x000D_
            48620.51369285988_x000D_
          ]_x000D_
        ],_x000D_
        "Statistics": {_x000D_
          "CreationDate": "2018-06-12T17:33:45.0744782+02:00",_x000D_
          "LastRefreshDate": "2018-02-07T20:27:58.6524534+01:00",_x000D_
          "TotalRefreshCount": 6,_x000D_
          "CustomInfo": {}_x000D_
        }_x000D_
      },_x000D_
      "2": {_x000D_
        "$type": "Inside.Core.Formula.Definition.DefinitionAC, Inside.Core.Formula",_x000D_
        "ID": 2,_x000D_
        "Results": [_x000D_
          [_x000D_
            2063.1200000000008_x000D_
          ]_x000D_
        ],_x000D_
        "Statistics": {_x000D_
          "CreationDate": "2018-06-12T17:33:45.1540483+02:00",_x000D_
          "LastRefreshDate": "2017-12-27T17:16:37.5871512+01:00",_x000D_
          "TotalRefreshCount": 3,_x000D_
          "CustomInfo": {}_x000D_
        }_x000D_
      },_x000D_
      "3": {_x000D_
        "$type": "Inside.Core.Formula.Definition.DefinitionAC, Inside.Core.Formula",_x000D_
        "ID": 3,_x000D_
        "Results": [_x000D_
          [_x000D_
            605.04643630799978_x000D_
          ]_x000D_
        ],_x000D_
        "Statistics": {_x000D_
          "CreationDate": "2018-06-12T17:33:45.1540483+02:00",_x000D_
          "LastRefreshDate": "2017-12-27T17:16:12.1986012+01:00",_x000D_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420.96000000000004_x000D_
          ]_x000D_
        ],_x000D_
        "Statistics": {_x000D_
          "CreationDate": "2018-06-12T17:33:45.1540483+02:00",_x000D_
          "LastRefreshDate": "2017-12-27T17:15:42.5211285+01:00",_x000D_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14178.606250269406_x000D_
          ]_x000D_
        ],_x000D_
        "Statistics": {_x000D_
          "CreationDate": "2018-06-12T17:33:45.1540483+02:00",_x000D_
          "LastRefreshDate": "2018-02-07T20:33:36.579634+01:00",_x000D_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3753.1198712656624_x000D_
          ]_x000D_
        ],_x000D_
        "Statistics": {_x000D_
          "CreationDate": "2018-06-12T17:33:45.1545487+02:00",_x000D_
          "LastRefreshDate": "2018-02-07T20:27:59.1253101+01:00",_x000D_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48620.513692859917_x000D_
          ]_x000D_
        ],_x000D_
        "Statistics": {_x000D_
          "CreationDate": "2018-06-12T17:33:45.1545487+02:00",_x000D_
          "LastRefreshDate": "2018-02-07T20:32:45.0920049+01:00",_x000D_
          "TotalRefreshCount": 3,_x000D_
          "CustomInfo": {}_x000D_
        }_x000D_
      },_x000D_
      "8": {_x000D_
        "$type": "Inside.Core.Formula.Definition.DefinitionAC, Inside.Core.Formula",_x000D_
        "ID": 8,_x000D_
        "Results": [_x000D_
          [_x000D_
            3087682.02_x000D_
          ]_x000D_
        ],_x000D_
        "Statistics": {_x000D_
          "CreationDate": "2018-06-12T17:33:45.1545487+02:00",_x000D_
          "LastRefreshDate": "2018-02-08T10:05:13.2059261+01:00",_x000D_
          "TotalRefreshCount": 48,_x000D_
          "CustomInfo": {}_x000D_
        }_x000D_
      },_x000D_
      "9": {_x000D_
        "$type": "Inside.Core.Formula.Definition.DefinitionAC, Inside.Core.Formula",_x000D_
        "ID": 9,_x000D_
        "Results": [_x000D_
          [_x000D_
            1004862.81_x000D_
          ]_x000D_
        ],_x000D_
        "Statistics": {_x000D_
          "CreationDate": "2018-06-12T17:33:45.1545487+02:00",_x000D_
          "LastRefreshDate": "2018-02-08T10:12:27.657851+01:00",_x000D_
          "TotalRefreshCount": 49,_x000D_
          "CustomInfo": {}_x000D_
        }_x000D_
      },_x000D_
      "10": {_x000D_
        "$type": "Inside.Core.Formula.Definition.DefinitionAC, Inside.Core.Formula",_x000D_
        "ID": 10,_x000D_
        "Results": [_x000D_
          [_x000D_
            531783.80999999994_x000D_
          ]_x000D_
        ],_x000D_
        "Statistics": {_x000D_
          "CreationDate": "2018-06-12T17:33:45.1545487+02:00",_x000D_
          "LastRefreshDate": "2018-02-08T10:12:27.6348349+01:00",_x000D_
          "TotalRefreshCount": 49,_x000D_
          "CustomInfo": {}_x000D_
        }_x000D_
  </t>
  </si>
  <si>
    <t xml:space="preserve">    },_x000D_
      "11": {_x000D_
        "$type": "Inside.Core.Formula.Definition.DefinitionAC, Inside.Core.Formula",_x000D_
        "ID": 11,_x000D_
        "Results": [_x000D_
          [_x000D_
            871642.95_x000D_
          ]_x000D_
        ],_x000D_
        "Statistics": {_x000D_
          "CreationDate": "2018-06-12T17:33:45.1545487+02:00",_x000D_
          "LastRefreshDate": "2018-02-08T10:12:27.6103168+01:00",_x000D_
          "TotalRefreshCount": 49,_x000D_
          "CustomInfo": {}_x000D_
        }_x000D_
      },_x000D_
      "12": {_x000D_
        "$type": "Inside.Core.Formula.Definition.DefinitionAC, Inside.Core.Formula",_x000D_
        "ID": 12,_x000D_
        "Results": [_x000D_
          [_x000D_
            1790454.2_x000D_
          ]_x000D_
        ],_x000D_
        "Statistics": {_x000D_
          "CreationDate": "2018-06-12T17:33:45.1545487+02:00",_x000D_
          "LastRefreshDate": "2018-02-08T10:12:27.6413394+01:00",_x000D_
          "TotalRefreshCount": 49,_x000D_
          "CustomInfo": {}_x000D_
        }_x000D_
      },_x000D_
      "13": {_x000D_
        "$type": "Inside.Core.Formula.Definition.DefinitionAC, Inside.Core.Formula",_x000D_
        "ID": 13,_x000D_
        "Results": [_x000D_
          [_x000D_
            1402438.4100000002_x000D_
          ]_x000D_
        ],_x000D_
        "Statistics": {_x000D_
          "CreationDate": "2018-06-12T17:33:45.1545487+02:00",_x000D_
          "LastRefreshDate": "2018-02-08T10:12:27.6518468+01:00",_x000D_
          "TotalRefreshCount": 49,_x000D_
          "CustomInfo": {}_x000D_
        }_x000D_
      },_x000D_
      "14": {_x000D_
        "$type": "Inside.Core.Formula.Definition.DefinitionAC, Inside.Core.Formula",_x000D_
        "ID": 14,_x000D_
        "Results": [_x000D_
          [_x000D_
            232180.51_x000D_
          ]_x000D_
        ],_x000D_
        "Statistics": {_x000D_
          "CreationDate": "2018-06-12T17:33:45.1545487+02:00",_x000D_
          "LastRefreshDate": "2018-02-08T10:12:27.6288298+01:00",_x000D_
          "TotalRefreshCount": 49,_x000D_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"2018-06-12T17:33:45.1545487+02:00",_x000D_
          "LastRefreshDate": "2018-02-08T10:12:27.6038126+01:00",_x000D_
          "TotalRefreshCount": 49,_x000D_
          "CustomInfo": {}_x000D_
        }_x000D_
      },_x000D_
      "16": {_x000D_
        "$type": "Inside.Core.Formula.Definition.DefinitionAC, Inside.Core.Formula",_x000D_
        "ID": 16,_x000D_
        "Results": [_x000D_
          [_x000D_
            1043726.9_x000D_
          ]_x000D_
        ],_x000D_
        "Statistics": {_x000D_
          "CreationDate": "2018-06-12T17:33:45.1545487+02:00",_x000D_
          "LastRefreshDate": "2018-02-08T10:12:27.6228264+01:00",_x000D_
          "TotalRefreshCount": 49,_x000D_
          "CustomInfo": {}_x000D_
        }_x000D_
      },_x000D_
      "17": {_x000D_
        "$type": "Inside.Core.Formula.Definition.DefinitionAC, Inside.Core.Formula",_x000D_
        "ID": 17,_x000D_
        "Results": [_x000D_
          [_x000D_
            619092.01_x000D_
          ]_x000D_
        ],_x000D_
        "Statistics": {_x000D_
          "CreationDate": "2018-06-12T17:33:45.1545487+02:00",_x000D_
          "LastRefreshDate": "2018-02-08T10:12:27.6158228+01:00",_x000D_
          "TotalRefreshCount": 49,_x000D_
          "CustomInfo": {}_x000D_
        }_x000D_
      },_x000D_
      "18": {_x000D_
        "$type": "Inside.Core.Formula.Definition.DefinitionAC, Inside.Core.Formula",_x000D_
        "ID": 18,_x000D_
        "Results": [_x000D_
          [_x000D_
            1593116.98_x000D_
          ]_x000D_
        ],_x000D_
        "Statistics": {_x000D_
          "CreationDate": "2018-06-12T17:33:45.1545487+02:00",_x000D_
          "LastRefreshDate": "2018-02-08T10:12:27.646845+01:00",_x000D_
          "TotalRefreshCount": 49,_x000D_
          "CustomInfo": {}_x000D_
        }_x000D_
      },_x000D_
      "19": {_x000D_
        "$type": "Inside.Core.Formula.Definition.DefinitionAC, Inside.Core.Formula",_x000D_
        "ID": 19,_x000D_
        "Results": [_x000D_
          [_x000D_
            241241.44_x000D_
          ]_x000D_
        ],_x000D_
        "Statistics": {_x000D_
          "CreationDate": "2018-06-12T17:33:45.1545487+02:00",_x000D_
          "LastRefreshDate": "2018-02-08T10:12:33.1172462+01:00",_x000D_
          "TotalRefreshCount": 49,_x000D_
          "CustomInfo": {}_x000D_
        }_x000D_
      },_x000D_
      "20": {_x000D_
        "$type": "Inside.Core.Formula.Definition.DefinitionAC, Inside.Core.Formula",_x000D_
        "ID": 20,_x000D_
        "Results": [_x000D_
          [_x000D_
            22042.28_x000D_
          ]_x000D_
        ],_x000D_
        "Statistics": {_x000D_
          "CreationDate": "2018-06-12T17:33:45.1545487+02:00",_x000D_
          "LastRefreshDate": "2018-02-08T10:12:33.1012362+01:00",_x000D_
          "TotalRefreshCount": 49,_x000D_
          "CustomInfo": {}_x000D_
        }_x000D_
      },_x000D_
      "21": {_x000D_
        "$type": "Inside.Core.Formula.Definition.DefinitionAC, Inside.Core.Formula",_x000D_
        "ID": 21,_x000D_
        "Results": [_x000D_
          [_x000D_
            93951.53_x000D_
          ]_x000D_
        ],_x000D_
        "Statistics": {_x000D_
          "CreationDate": "2018-06-12T17:33:45.1555575+02:00",_x000D_
          "LastRefreshDate": "2018-02-08T10:12:33.0822216+01:00",_x000D_
          "TotalRefreshCount": 49,_x000D_
          "CustomInfo": {}_x000D_
        }_x000D_
      },_x000D_
      "22": {_x000D_
        "$type": "Inside.Core.Formula.Definition.DefinitionAC, Inside.Core.Formula",_x000D_
        "ID": 22,_x000D_
        "Results": [_x000D_
          [_x000D_
            47267.86_x000D_
          ]_x000D_
        ],_x000D_
        "Statistics": {_x000D_
          "CreationDate": "2018-06-12T17:33:45.1555575+02:00",_x000D_
          "LastRefreshDate": "2018-02-08T10:12:33.0932285+01:00",_x000D_
          "TotalRefreshCount": 49,_x000D_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"2018-06-12T17:33:45.1555575+02:00",_x000D_
          "LastRefreshDate": "2018-02-08T10:12:33.0527008+01:00",_x000D_
          "TotalRefreshCount": 49,_x000D_
          "CustomInfo": {}_x000D_
        }_x000D_
      },_x000D_
      "24": {_x000D_
        "$type": "Inside.Core.Formula.Definition.DefinitionAC, Inside.Core.Formula",_x000D_
        "ID": 24,_x000D_
        "Results": [_x000D_
          [_x000D_
            16776.93_x000D_
          ]_x000D_
        ],_x000D_
        "Statistics": {_x000D_
          "CreationDate": "2018-06-12T17:33:45.1555575+02:00",_x000D_
          "LastRefreshDate": "2018-02-08T10:12:33.087725+01:00",_x000D_
          "TotalRefreshCount": 49,_x000D_
          "CustomInfo": {}_x000D_
        }_x000D_
      },_x000D_
      "25": {_x000D_
        "$type": "Inside.Core.Formula.Definition.DefinitionAC, Inside.Core.Formula",_x000D_
        "ID": 25,_x000D_
        "Results": [_x000D_
          [_x000D_
            2056.58_x000D_
          ]_x000D_
        ],_x000D_
        "Statistics": {_x000D_
          "CreationDate": "2018-06-12T17:33:45.1555575+02:00",_x000D_
          "LastRefreshDate": "2018-02-08T10:12:33.1137433+01:00",_x000D_
          "TotalRefreshCount": 49,_x000D_
          "CustomInfo": {}_x000D_
        }_x000D_
      },_x000D_
      "26": {_x000D_
        "$type": "Inside.Core.Formula.Definition.DefinitionAC, Inside.Core.Formula",_x000D_
        "ID": 26,_x000D_
        "Results": [_x000D_
          [_x000D_
            36531.94_x000D_
          ]_x000D_
        ],_x000D_
        "Statistics": {_x000D_
          "CreationDate": "2018-06-12T17:33:45.1555575+02:00",_x000D_
          "LastRefreshDate": "2018-02-08T10:12:33.0977338+01:00",_x000D_
          "TotalRefreshCount": 49,_x000D_
          "CustomInfo": {}_x000D_
        }_x000D_
      },_x000D_
      "27": {_x000D_
        "$type": "Inside.Core.Formula.Definition.DefinitionAC, Inside.Core.Formula",_x000D_
        "ID": 27,_x000D_
        "Results": [_x000D_
          [_x000D_
            7478.68_x000D_
          ]_x000D_
        ],_x000D_
        "Statistics": {_x000D_
          "CreationDate": "2018-06-12T17:33:45.1555575+02:00",_x000D_
          "LastRefreshDate": "2018-02-08T10:12:33.0767186+01:00",_x000D_
          "TotalRefreshCount": 49,_x000D_
          "CustomInfo": {}_x000D_
        }_x000D_
      },_x000D_
      "28": {_x000D_
        "$type": "Inside.Core.Formula.Definition.DefinitionAC, Inside.Core.Formula",_x000D_
        "ID": 28,_x000D_
        "Results": [_x000D_
          [_x000D_
            21089.14_x000D_
          ]_x000D_
        ],_x000D_
        "Statistics": {_x000D_
          "CreationDate": "2018-06-12T17:33:45.1555575+02:00",_x000D_
          "LastRefreshDate": "2018-02-08T10:12:33.1097405+01:00",_x000D_
          "TotalRefreshCount": 49,_x000D_
          "CustomInfo": {}_x000D_
        }_x000D_
      },_x000D_
      "29": {_x000D_
        "$type": "Inside.Core.Formula.Definition.DefinitionAC, Inside.Core.Formula",_x000D_
        "ID": 29,_x000D_
        "Results": [_x000D_
          [_x000D_
            57945.42_x000D_
          ]_x000D_
        ],_x000D_
        "Statistics": {_x000D_
          "CreationDate": "2018-06-12T17:33:45.1555575+02:00",_x000D_
          "LastRefreshDate": "2018-02-08T10:12:33.1052391+01:00",_x000D_
          "TotalRefreshCount": 49,_x000D_
          "CustomInfo": {}_x000D_
        }_x000D_
      },_x000D_
      "30": {_x000D_
        "$type": "Inside.Core.Formula.Definition.DefinitionAC, Inside.Core.Formula",_x000D_
        "ID": 30,_x000D_
        "Results": [_x000D_
          [_x000D_
            462743.86000000004_x000D_
          ]_x000D_
        ],_x000D_
        "Statistics": {_x000D_
          "CreationDate": "2018-06-12T17:33:45.1560647+02:00",_x000D_
          "LastRefreshDate": "2018-02-08T10:09:04.6069035+01:00",_x000D_
          "TotalRefreshCount": 1,_x000D_
          "CustomInfo": {}_x000D_
        }_x000D_
      },_x000D_
      "31": {_x000D_
        "$type": "Inside.Core.Formula.Definition.DefinitionAC, Inside.Core.Formula",_x000D_
        "ID": 31,_x000D_
        "Results": [_x000D_
          [_x000D_
            462743.86000000004_x000D_
          ]_x000D_
        ],_x000D_
        "Statistics": {_x000D_
          "CreationDate": "2018-06-12T17:33:45.1560647+02:00",_x000D_
          "LastRefreshDate": "2018-02-08T10:10:48.7830964+01:00",_x000D_
          "TotalRefreshCount": 1,_x000D_
          "CustomInfo": {}_x000D_
        }_x000D_
      },_x000D_
      "32": {_x000D_
        "$type": "Inside.Core.Formula.Definition.DefinitionAC, Inside.Core.Formula",_x000D_
        "ID": 32,_x000D_
        "Results": [_x000D_
          [_x000D_
            16515.72_x000D_
          ]_x000D_
        ],_x000D_
        "Statistics": {_x000D_
          "CreationDate": "2018-06-12T17:33:45.1560647+02:00",_x000D_
          "LastRefreshDate": "2018-02-08T10:11:05.6492326+01:00",_x000D_
          "TotalRefreshCount": 1,_x000D_
          "CustomInfo": {}_x000D_
        }_x000D_
      },_x000D_
      "33": {_x000D_
        "$type": "Inside.Core.Formula.Definition.DefinitionAC, Inside.Core.Formula",_x000D_
        "ID": 33,_x000D_
        "Results": [_x000D_
          [_x000D_
            1569507.49_x000D_
          ]_x000D_
        ],_x000D_
        "Statistics": {_x000D_
          "CreationDate": "2018-06-12T17:33:45.1560647+02:00",_x000D_
          "LastRefreshDate": "2018-02-08T10:12:59.5696386+01:00",_x000D_
          "TotalRefreshCount": 5,_x000D_
          "CustomInfo": {}_x000D_
        }_x000D_
      },_x000D_
      "34": {_x000D_
        "$type": "Inside.Core.Formula.Definition.DefinitionAC, Inside.Core.Formula",_x000D_
        "ID": 34,_x000D_
        "Results": [_x000D_
          [_x000D_
            602790.9_x000D_
          ]_x000D_
        ],_x000D_
        "Statistics": {_x000D_
          "CreationDate": "2018-06-12T17:33:45.1560647+02:00",_x000D_
          "LastRefreshDate": "2018-02-08T10:12:56.3182828+01:00",_x000D_
          "TotalRefreshCount": 3,_x000D_
          "CustomInfo": {}_x000D_
        }_x000D_
      },_x000D_
      "35": {_x000D_
        "$type": "Inside.Core.Formula.Definition.DefinitionAC, Inside.Core.Formula",_x000D_
        "ID": 35,_x000D_
        "Results": [_x000D_
          [_x000D_
            98357.86_x000D_
          ]_x000D_
        ],_x000D_
        "Statistics": {_x000D_
          "CreationDate": "2018-06-12T17:33:45.1560647+02:00",_x000D_
          "LastRefreshDate": "2018-02-08T10:12:46.3902445+01:00",_x000D_
          "TotalRefreshCount": 3,_x000D_
          "CustomInfo": {}_x000D_
        }_x000D_
      },_x000D_
      "36": {_x000D_
        "$type": "Inside.Core.Formula.Definition.DefinitionAC, Inside.Core.Formula",_x000D_
        "ID": 36,_x000D_
        "Results": [_x000D_
          [_x000D_
            803261.51000000013_x000D_
          ]_x000D_
        ],_x000D_
        "Statistics": {_x000D_
          "CreationDate": "2018-06-12T17:33:45.1560647+02:00",_x000D_
          "LastRefreshDate": "2018-02-08T10:12:59.5796461+01:00",_x000D_
          "TotalRefreshCount": 1,_x000D_
          "CustomInfo": {}_x000D_
        }_x000D_
      },_x000D_
      "37": {_x000D_
        "$type": "Inside.Core.Formula.Definition.DefinitionAC, Inside.Core.Formula",_x000D_
        "ID": 37,_x000D_
        "Results": [_x000D_
          [_x000D_
            276543.07_x000D_
          ]_x000D_
        ],_x000D_
        "Statistics": {_x000D_
          "CreationDate": "2018-06-12T17:33:45.1560647+02:00",_x000D_
          "LastRefreshDate": "2018-02-08T10:12:59.6056652+01:00",_x000D_
          "TotalRefreshCount": 1,_x000D_
          "CustomInfo": {}_x000D_
        }_x000D_
      },_x000D_
      "38": {_x000D_
        "$type": "Inside.Core.Formula.Definition.DefinitionAC, Inside.Core.Formula",_x000D_
        "ID": 38,_x000D_
        "Results": [_x000D_
          [_x000D_
            2056.58_x000D_
          ]_x000D_
        ],_x000D_
        "Statistics": {_x000D_
          "CreationDate": "2018-06-12T17:33:45.1560647+02:00",_x000D_
          "LastRefreshDate": "2018-02-08T10:12:59.6276794+01:00",_x000D_
          "TotalRefreshCount": 1,_x000D_
          "CustomInfo": {}_x000D_
        }_x000D_
      },_x000D_
      "39": {_x000D_
        "$type": "Inside.Core.Formula.Definition.DefinitionAC, Inside.Core.Formula",_x000D_
        "ID": 39,_x000D_
        "Results": [_x000D_
          [_x000D_
            36531.94_x000D_
          ]_x000D_
        ],_x000D_
        "Statistics": {_x000D_
          "CreationDate": "2018-06-12T17:33:45.1560647+02:00",_x000D_
          "LastRefreshDate": "2018-02-08T10:12:59.634184+01:00",_x000D_
          "TotalRefreshCount": 1,_x000D_
          "CustomInfo": {}_x000D_
        }_x000D_
      },_x000D_
      "40": {_x000D_
        "$type": "Inside.Core.Formula.Definition.DefinitionAC, Inside.Core.Formula",_x000D_
        "ID": 40,_x000D_
        "Results": [_x000D_
          [_x000D_
            7478.68_x000D_
          ]_x000D_
        ],_x000D_
        "Statistics": {_x000D_
          "CreationDate": "2018-06-12T17:33:45.1565642+02:00",_x000D_
          "LastRefreshDate": "2018-02-08T10:12:59.6416888+01:00",_x000D_
          "TotalRefreshCount": 1,_x000D_
          "CustomInfo": {}_x000D_
        }_x000D_
      },_x000D_
      "41": {_x000D_
        "$type": "Inside.Core.Formula.Definition.DefinitionAC, Inside.Core.Formula",_x000D_
        "ID": 41,_x000D_
        "Results": [_x000D_
          [_x000D_
            700097.54_x000D_
          ]_x000D_
        ],_x000D_
        "Statistics": {_x000D_
          "CreationDate": "2018-06-12T17:33:45.1565642+02:00",_x000D_
          "LastRefreshDate": "2018-02-08T10:12:59.6486946+01:00",_x000D_
          "TotalRefreshCount": 1,_x000D_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"2018-06-12T17:33:45.1565642+02:00",_x000D_
          "LastRefreshDate": "2018-02-08T10:12:59.6561995+01:00",_x000D_
          "TotalRefreshCount": 1,_x000D_
          "CustomInfo": {}_x000D_
        }_x000D_
      },_x000D_
      "43": {_x000D_
        "$type": "Inside.Core.Formula.Definition.DefinitionAC, Inside.Core.Formula",_x000D_
        "ID": 43,_x000D_
        "Results": [_x000D_
          [_x000D_
            16776.93_x000D_
          ]_x000D_
        ],_x000D_
        "Statistics": {_x000D_
          "CreationDate": "2018-06-12T17:33:45.1565642+02:00",_x000D_
          "LastRefreshDate": "2018-02-08T10:12:59.6622037+01:00",_x000D_
          "TotalRefreshCount": 1,_x000D_
          "CustomInfo": {}_x000D_
        }_x000D_
      },_x000D_
      "44": {_x000D_
        "$type": "Inside.Core.Formula.Definition.DefinitionAC, Inside.Core.Formula",_x000D_
        "ID": 44,_x000D_
        "Results": [_x000D_
          [_x000D_
            518820.97000000003_x000D_
          ]_x000D_
        ],_x000D_
        "Statistics": {_x000D_
          "CreationDate": "2018-06-12T17:33:45.1565642+02:00",_x000D_
          "LastRefreshDate": "2018-02-08T10:12:59.6687083+01:00",_x000D_
          "TotalRefreshCount": 1,_x000D_
          "CustomInfo": {}_x000D_
        }_x000D_
      },_x000D_
      "45": {_x000D_
        "$type": "Inside.Core.Formula.Definition.DefinitionAC, Inside.Core.Formula",_x000D_
        "ID": 45,_x000D_
        "Results": [_x000D_
          [_x000D_
            21510.88_x000D_
          ]_x000D_
        ],_x000D_
        "Statistics": {_x000D_
          "CreationDate": "2018-06-12T17:33:45.1565642+02:00",_x000D_
          "LastRefreshDate": "2018-02-08T10:12:59.677715+01:00",_x000D_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445076.67_x000D_
          ]_x000D_
        ],_x000D_
        "Statistics": {_x000D_
          "CreationDate": "2018-06-12T17:33:45.1565642+02:00",_x000D_
          "LastRefreshDate": "2018-02-08T10:12:59.6857202+01:00",_x000D_
          "TotalRefreshCount": 1,_x000D_
          "CustomInfo": {}_x000D_
        }_x000D_
      },_x000D_
      "47": {_x000D_
        "$type": "Inside.Core.Formula.Definition.DefinitionAC, Inside.Core.Formula",_x000D_
        "ID": 47,_x000D_
        "Results": [_x000D_
          [_x000D_
            213819.75999999998_x000D_
          ]_x000D_
        ],_x000D_
        "Statistics": {_x000D_
          "CreationDate": "2018-06-12T17:33:45.1565642+02:00",_x000D_
          "LastRefreshDate": "2018-02-08T10:12:59.6937258+01:00",_x000D_
          "TotalRefreshCount": 1,_x000D_
          "CustomInfo": {}_x000D_
        }_x000D_
      },_x000D_
      "48": {_x000D_
        "$type": "Inside.Core.Formula.Definition.DefinitionAC, Inside.Core.Formula",_x000D_
        "ID": 48,_x000D_
        "Results": [_x000D_
          [_x000D_
            423391.67000000004_x000D_
          ]_x000D_
        ],_x000D_
        "Statistics": {_x000D_
          "CreationDate": "2018-06-12T17:33:45.1565642+02:00",_x000D_
          "LastRefreshDate": "2018-02-08T10:12:59.7002304+01:00",_x000D_
          "TotalRefreshCount": 1,_x000D_
          "CustomInfo": {}_x000D_
        }_x000D_
      },_x000D_
      "49": {_x000D_
        "$type": "Inside.Core.Formula.Definition.DefinitionAC, Inside.Core.Formula",_x000D_
        "ID": 49,_x000D_
        "Results": [_x000D_
          [_x000D_
            14634.46_x000D_
          ]_x000D_
        ],_x000D_
        "Statistics": {_x000D_
          "CreationDate": "2018-06-12T17:33:45.1565642+02:00",_x000D_
          "LastRefreshDate": "2018-02-08T10:12:59.708736+01:00",_x000D_
          "TotalRefreshCount": 1,_x000D_
          "CustomInfo": {}_x000D_
        }_x000D_
      },_x000D_
      "50": {_x000D_
        "$type": "Inside.Core.Formula.Definition.DefinitionAC, Inside.Core.Formula",_x000D_
        "ID": 50,_x000D_
        "Results": [_x000D_
          [_x000D_
            47267.86_x000D_
          ]_x000D_
        ],_x000D_
        "Statistics": {_x000D_
          "CreationDate": "2018-06-12T17:33:45.1565642+02:00",_x000D_
          "LastRefreshDate": "2018-02-08T10:12:59.7152414+01:00",_x000D_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"2018-06-12T17:33:45.1570645+02:00",_x000D_
          "LastRefreshDate": "2018-02-08T10:12:59.7222463+01:00",_x000D_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92939.34_x000D_
          ]_x000D_
        ],_x000D_
        "Statistics": {_x000D_
          "CreationDate": "2018-06-12T17:33:45.1570645+02:00",_x000D_
          "LastRefreshDate": "2018-02-08T10:12:59.7292521+01:00",_x000D_
          "TotalRefreshCount": 1,_x000D_
          "CustomInfo": {}_x000D_
        }_x000D_
      },_x000D_
      "53": {_x000D_
        "$type": "Inside.Core.Formula.Definition.DefinitionAC, Inside.Core.Formula",_x000D_
        "ID": 53,_x000D_
        "Results": [_x000D_
          [_x000D_
            56535.41_x000D_
          ]_x000D_
        ],_x000D_
        "Statistics": {_x000D_
          "CreationDate": "2018-06-12T17:33:45.1570645+02:00",_x000D_
          "LastRefreshDate": "2018-02-08T10:12:59.7352563+01:00",_x000D_
          "TotalRefreshCount": 1,_x000D_
          "CustomInfo": {}_x000D_
        }_x000D_
      },_x000D_
      "54": {_x000D_
        "$type": "Inside.Core.Formula.Definition.DefinitionAC, Inside.Core.Formula",_x000D_
        "ID": 54,_x000D_
        "Results": [_x000D_
          [_x000D_
            774054.51_x000D_
          ]_x000D_
        ],_x000D_
        "Statistics": {_x000D_
          "CreationDate": "2018-06-12T17:33:45.1570645+02:00",_x000D_
          "LastRefreshDate": "2018-02-08T10:12:59.7427603+01:00",_x000D_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241241.44_x000D_
          ]_x000D_
        ],_x000D_
        "Statistics": {_x000D_
          "CreationDate": "2018-06-12T17:33:45.1570645+02:00",_x000D_
          "LastRefreshDate": "2018-02-08T10:12:59.75477+01:00",_x000D_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93951.53_x000D_
          ]_x000D_
        ],_x000D_
        "Statistics": {_x000D_
          "CreationDate": "2018-06-12T17:33:45.1570645+02:00",_x000D_
          "LastRefreshDate": "2018-02-08T10:12:59.7682791+01:00",_x000D_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64857.0_x000D_
          ]_x000D_
        ],_x000D_
        "Statistics": {_x000D_
          "CreationDate": "2018-06-12T17:33:45.1570645+02:00",_x000D_
          "LastRefreshDate": "2018-02-08T10:13:49.68748+01:00",_x000D_
          "TotalRefreshCount": 1,_x000D_
          "CustomInfo": {}_x000D_
        }_x000D_
      },_x000D_
      "58": {_x000D_
        "$type": "Inside.Core.Formula.Definition.DefinitionAC, Inside.Core.Formula",_x000D_
        "ID": 58,_x000D_
        "Results": [_x000D_
          [_x000D_
            424283.8_x000D_
          ]_x000D_
        ],_x000D_
        "Statistics": {_x000D_
          "CreationDate": "2018-06-12T17:33:45.1570645+02:00",_x000D_
          "LastRefreshDate": "2018-02-08T10:13:53.5127067+01:00",_x000D_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340979.57_x000D_
          ]_x000D_
        ],_x000D_
        "Statistics": {_x000D_
          "CreationDate": "2018-06-12T17:33:45.1570645+02:00",_x000D_
          "LastRefreshDate": "2018-02-08T10:13:53.5232141+01:00",_x000D_
          "TotalRefreshCount": 1,_x000D_
          "CustomInfo": {}_x000D_
        }_x000D_
      },_x000D_
      "60": {_x000D_
        "$type": "Inside.Core.Formula.Definition.DefinitionAC, Inside.Core.Formula",_x000D_
        "ID": 60,_x000D_
        "Results": [_x000D_
          [_x000D_
            64346.479999999996_x000D_
          ]_x000D_
        ],_x000D_
        "Statistics": {_x000D_
          "CreationDate": "2018-06-12T17:33:45.1570645+02:00",_x000D_
          "LastRefreshDate": "2018-02-08T10:13:53.5357255+01:00",_x000D_
          "TotalRefreshCount": 1,_x000D_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"2018-06-12T17:33:45.1575645+02:00",_x000D_
          "LastRefreshDate": "2018-02-08T10:13:53.5422275+01:00",_x000D_
          "TotalRefreshCount": 1,_x000D_
          "CustomInfo": {}_x000D_
        }_x000D_
      },_x000D_
      "62": {_x000D_
        "$type": "Inside.Core.Formula.Definition.DefinitionAC, Inside.Core.Formula",_x000D_
        "ID": 62,_x000D_
        "Results": [_x000D_
          [_x000D_
            129147.96_x000D_
          ]_x000D_
        ],_x000D_
        "Statistics": {_x000D_
          "CreationDate": "2018-06-12T17:33:45.1575645+02:00",_x000D_
          "LastRefreshDate": "2018-02-08T10:13:53.5492337+01:00",_x000D_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41818.24_x000D_
          ]_x000D_
        ],_x000D_
        "Statistics": {_x000D_
          "CreationDate": "2018-06-12T17:33:45.1575645+02:00",_x000D_
          "LastRefreshDate": "2018-02-08T10:13:53.5582391+01:00",_x000D_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37524.62_x000D_
          ]_x000D_
        ],_x000D_
        "Statistics": {_x000D_
          "CreationDate": "2018-06-12T17:33:45.1575645+02:00",_x000D_
          "LastRefreshDate": "2018-02-08T10:13:53.5687457+01:00",_x000D_
          "TotalRefreshCount": 1,_x000D_
          "CustomInfo": {}_x000D_
        }_x000D_
      },_x000D_
      "65": {_x000D_
        "$type": "Inside.Core.Formula.Definition.DefinitionAC, Inside.Core.Formula",_x000D_
        "ID": 65,_x000D_
        "Results": [_x000D_
          [_x000D_
            72966.7_x000D_
          ]_x000D_
        ],_x000D_
        "Statistics": {_x000D_
          "CreationDate": "2018-06-12T17:33:45.1575645+02:00",_x000D_
          "LastRefreshDate": "2018-02-08T10:13:53.5737509+01:00",_x000D_
          "TotalRefreshCount": 1,_x000D_
          "CustomInfo": {}_x000D_
        }_x000D_
      },_x000D_
      "66": {_x000D_
        "$type": "Inside.Core.Formula.Definition.DefinitionAC, Inside.Core.Formula",_x000D_
        "ID": 66,_x000D_
        "Results": [_x000D_
          [_x000D_
            5802.81_x000D_
          ]_x000D_
        ],_x000D_
        "Statistics": {_x000D_
          "CreationDate": "2018-06-12T17:33:45.1575645+02:00",_x000D_
          "LastRefreshDate": "2018-02-08T10:13:53.5832567+01:00",_x000D_
          "TotalRefreshCount": 1,_x000D_
          "CustomInfo": {}_x000D_
        }_x000D_
      },_x000D_
      "67": {_x000D_
        "$type": "Inside.Core.Formula.Definition.DefinitionAC, Inside.Core.Formula",_x000D_
        "ID": 67,_x000D_
        "Results": [_x000D_
          [_x000D_
            8600.0_x000D_
          ]_x000D_
        ],_x000D_
        "Statistics": {_x000D_
          "CreationDate": "2018-06-12T17:33:45.1575645+02:00",_x000D_
          "LastRefreshDate": "2018-02-08T10:13:53.5932633+01:00",_x000D_
          "TotalRefreshCount": 1,_x000D_
          "CustomInfo": {}_x000D_
        }_x000D_
      },_x000D_
      "68": {_x000D_
        "$type": "Inside.Core.Formula.Definition.DefinitionAC, Inside.Core.Formula",_x000D_
        "ID": 68,_x000D_
        "Results": [_x000D_
          [_x000D_
            107785.05_x000D_
          ]_x000D_
        ],_x000D_
        "Statistics": {_x000D_
          "CreationDate": "2018-06-12T17:33:45.1575645+02:00",_x000D_
          "LastRefreshDate": "2018-02-08T10:13:53.6022705+01:00",_x000D_
          "TotalRefreshCount": 1,_x000D_
          "CustomInfo": {}_x000D_
        }_x000D_
      },_x000D_
      "69": {_x000D_
        "$type": "Inside.Core.Formula.Definition.DefinitionAC, Inside.Core.Formula",_x000D_
        "ID": 69,_x000D_
        "Results": [_x000D_
          [_x000D_
            28249.42_x000D_
          ]_x000D_
        ],_x000D_
        "Statistics": {_x000D_
          "CreationDate": "2018-06-12T17:33:45.1575645+02:00",_x000D_
          "LastRefreshDate": "2018-02-08T10:13:55.4265812+01:00",_x000D_
          "TotalRefreshCount": 1,_x000D_
          "CustomInfo": {}_x000D_
        }_x000D_
      },_x000D_
      "70": {_x000D_
        "$type": "Inside.Core.Formula.Definition.DefinitionAC, Inside.Core.Formula",_x000D_
        "ID": 70,_x000D_
        "Results": [_x000D_
          [_x000D_
            15633.11_x000D_
          ]_x000D_
        ],_x000D_
        "Statistics": {_x000D_
          "CreationDate": "2018-06-12T17:33:45.1575645+02:00",_x000D_
          "LastRefreshDate": "2018-02-08T10:13:55.435088+01:00",_x000D_
          "TotalRefreshCount": 1,_x000D_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"2018-06-12T17:33:45.1580652+02:00",_x000D_
          "LastRefreshDate": "2018-02-08T10:13:55.4430924+01:00",_x000D_
          "TotalRefreshCount": 1,_x000D_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"2018-06-12T17:33:45.1580652+02:00",_x000D_
          "LastRefreshDate": "2018-02-08T10:13:55.4500982+01:00",_x000D_
          "TotalRefreshCount": 1,_x000D_
          "CustomInfo": {}_x000D_
        }_x000D_
      },_x000D_
      "73": {_x000D_
        "$type": "Inside.Core.Formula.Definition.DefinitionAC, Inside.Core.Formula",_x000D_
        "ID": 73,_x000D_
        "Results": [_x000D_
          [_x000D_
            7679.78_x000D_
          ]_x000D_
        ],_x000D_
        "Statistics": {_x000D_
          "CreationDate": "2018-06-12T17:33:45.1580652+02:00",_x000D_
          "LastRefreshDate": "2018-02-08T10:13:55.4596044+01:00",_x000D_
          "TotalRefreshCount": 1,_x000D_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"2018-06-12T17:33:45.1580652+02:00",_x000D_
          "LastRefreshDate": "2018-02-08T10:13:55.4686103+01:00",_x000D_
          "TotalRefreshCount": 1,_x000D_
          "CustomInfo": {}_x000D_
        }_x000D_
      },_x000D_
      "75": {_x000D_
        "$type": "Inside.Core.Formula.Definition.DefinitionAC, Inside.Core.Formula",_x000D_
        "ID": 75,_x000D_
        "Results": [_x000D_
          [_x000D_
            21944.34_x000D_
          ]_x000D_
        ],_x000D_
        "Statistics": {_x000D_
          "CreationDate": "2018-06-12T17:33:45.1580652+02:00",_x000D_
          "LastRefreshDate": "2018-02-08T10:13:55.4741146+01:00",_x000D_
          "TotalRefreshCount": 1,_x000D_
          "CustomInfo": {}_x000D_
        }_x000D_
      },_x000D_
      "76": {_x000D_
        "$type": "Inside.Core.Formula.Definition.DefinitionAC, Inside.Core.Formula",_x000D_
        "ID": 76,_x000D_
        "Results": [_x000D_
          [_x000D_
            6991.1_x000D_
          ]_x000D_
        ],_x000D_
        "Statistics": {_x000D_
          "CreationDate": "2018-06-12T17:33:45.1580652+02:00",_x000D_
          "LastRefreshDate": "2018-02-08T10:13:55.4801205+01:00",_x000D_
          "TotalRefreshCount": 1,_x000D_
          "CustomInfo": {}_x000D_
        }_x000D_
      },_x000D_
      "77": {_x000D_
        "$type": "Inside.Core.Formula.Definition.DefinitionAC, Inside.Core.Formula",_x000D_
        "ID": 77,_x000D_
        "Results": [_x000D_
          [_x000D_
            14615.02_x000D_
          ]_x000D_
        ],_x000D_
        "Statistics": {_x000D_
          "CreationDate": "2018-06-12T17:33:45.1580652+02:00",_x000D_
          "LastRefreshDate": "2018-02-08T10:13:55.4856244+01:00",_x000D_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2056.58_x000D_
          ]_x000D_
        ],_x000D_
        "Statistics": {_x000D_
          "CreationDate": "2018-06-12T17:33:45.1585733+02:00",_x000D_
          "LastRefreshDate": "2018-02-08T10:13:55.4906267+01:00",_x000D_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"2018-06-12T17:33:45.1585733+02:00",_x000D_
          "LastRefreshDate": "2018-02-08T10:13:55.4961301+01:00",_x000D_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3551.32_x000D_
          ]_x000D_
        ],_x000D_
        "Statistics": {_x000D_
          "CreationDate": "2018-06-12T17:33:45.1585733+02:00",_x000D_
          "LastRefreshDate": "2018-02-08T10:13:55.5021343+01:00",_x000D_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28249.42_x000D_
          ]_x000D_
        ],_x000D_
        "Statistics": {_x000D_
          "CreationDate": "2018-06-12T17:33:45.1585733+02:00",_x000D_
          "LastRefreshDate": "2018-02-08T11:19:59.5299291+01:00",_x000D_
          "TotalRefreshCount": 81,_x000D_
          "CustomInfo": {}_x000D_
        }_x000D_
      },_x000D_
      "82": {_x000D_
        "$type": "Inside.Core.Formula.Definition.DefinitionAC, Inside.Core.Formula",_x000D_
        "ID": 82,_x000D_
        "Results": [_x000D_
          [_x000D_
            15633.11_x000D_
          ]_x000D_
        ],_x000D_
        "Statistics": {_x000D_
          "CreationDate": "2018-06-12T17:33:45.1585733+02:00",_x000D_
          "LastRefreshDate": "2018-02-08T11:19:59.4944047+01:00",_x000D_
          "TotalRefreshCount": 35,_x000D_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"2018-06-12T17:33:45.1585733+02:00",_x000D_
          "LastRefreshDate": "2018-02-08T11:19:59.4688852+01:00",_x000D_
          "TotalRefreshCount": 35,_x000D_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"2018-06-12T17:33:45.1585733+02:00",_x000D_
          "LastRefreshDate": "2018-02-08T11:19:59.4828954+01:00",_x000D_
          "TotalRefreshCount": 35,_x000D_
          "CustomInfo": {}_x000D_
        }_x000D_
      },_x000D_
      "85</t>
  </si>
  <si>
    <t xml:space="preserve">": {_x000D_
        "$type": "Inside.Core.Formula.Definition.DefinitionAC, Inside.Core.Formula",_x000D_
        "ID": 85,_x000D_
        "Results": [_x000D_
          [_x000D_
            7679.78_x000D_
          ]_x000D_
        ],_x000D_
        "Statistics": {_x000D_
          "CreationDate": "2018-06-12T17:33:45.1585733+02:00",_x000D_
          "LastRefreshDate": "2018-02-08T11:19:59.5029098+01:00",_x000D_
          "TotalRefreshCount": 35,_x000D_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"2018-06-12T17:33:45.1585733+02:00",_x000D_
          "LastRefreshDate": "2018-02-08T11:19:59.4533744+01:00",_x000D_
          "TotalRefreshCount": 35,_x000D_
          "CustomInfo": {}_x000D_
        }_x000D_
      },_x000D_
      "87": {_x000D_
        "$type": "Inside.Core.Formula.Definition.DefinitionAC, Inside.Core.Formula",_x000D_
        "ID": 87,_x000D_
        "Results": [_x000D_
          [_x000D_
            21944.34_x000D_
          ]_x000D_
        ],_x000D_
        "Statistics": {_x000D_
          "CreationDate": "2018-06-12T17:33:45.1590723+02:00",_x000D_
          "LastRefreshDate": "2018-02-08T11:19:59.5229237+01:00",_x000D_
          "TotalRefreshCount": 81,_x000D_
          "CustomInfo": {}_x000D_
        }_x000D_
      },_x000D_
      "88": {_x000D_
        "$type": "Inside.Core.Formula.Definition.DefinitionAC, Inside.Core.Formula",_x000D_
        "ID": 88,_x000D_
        "Results": [_x000D_
          [_x000D_
            6991.1_x000D_
          ]_x000D_
        ],_x000D_
        "Statistics": {_x000D_
          "CreationDate": "2018-06-12T17:33:45.1590723+02:00",_x000D_
          "LastRefreshDate": "2018-02-08T11:19:59.4878989+01:00",_x000D_
          "TotalRefreshCount": 35,_x000D_
          "CustomInfo": {}_x000D_
        }_x000D_
      },_x000D_
      "89": {_x000D_
        "$type": "Inside.Core.Formula.Definition.DefinitionAC, Inside.Core.Formula",_x000D_
        "ID": 89,_x000D_
        "Results": [_x000D_
          [_x000D_
            14615.02_x000D_
          ]_x000D_
        ],_x000D_
        "Statistics": {_x000D_
          "CreationDate": "2018-06-12T17:33:45.1590723+02:00",_x000D_
          "LastRefreshDate": "2018-02-08T11:19:59.4623803+01:00",_x000D_
          "TotalRefreshCount": 35,_x000D_
          "CustomInfo": {}_x000D_
        }_x000D_
      },_x000D_
      "90": {_x000D_
        "$type": "Inside.Core.Formula.Definition.DefinitionAC, Inside.Core.Formula",_x000D_
        "ID": 90,_x000D_
        "Results": [_x000D_
          [_x000D_
            2056.58_x000D_
          ]_x000D_
        ],_x000D_
        "Statistics": {_x000D_
          "CreationDate": "2018-06-12T17:33:45.1590723+02:00",_x000D_
          "LastRefreshDate": "2018-02-08T11:19:59.5154185+01:00",_x000D_
          "TotalRefreshCount": 35,_x000D_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"2018-06-12T17:33:45.1590723+02:00",_x000D_
          "LastRefreshDate": "2018-02-08T11:19:59.4573772+01:00",_x000D_
          "TotalRefreshCount": 35,_x000D_
          "CustomInfo": {}_x000D_
        }_x000D_
      },_x000D_
      "92": {_x000D_
        "$type": "Inside.Core.Formula.Definition.DefinitionAC, Inside.Core.Formula",_x000D_
        "ID": 92,_x000D_
        "Results": [_x000D_
          [_x000D_
            3551.32_x000D_
          ]_x000D_
        ],_x000D_
        "Statistics": {_x000D_
          "CreationDate": "2018-06-12T17:33:45.1590723+02:00",_x000D_
          "LastRefreshDate": "2018-02-08T11:19:59.4758901+01:00",_x000D_
          "TotalRefreshCount": 35,_x000D_
          "CustomInfo": {}_x000D_
        }_x000D_
      },_x000D_
      "93": {_x000D_
        "$type": "Inside.Core.Formula.Definition.DefinitionAC, Inside.Core.Formula",_x000D_
        "ID": 93,_x000D_
        "Results": [_x000D_
          [_x000D_
            424283.8_x000D_
          ]_x000D_
        ],_x000D_
        "Statistics": {_x000D_
          "CreationDate": "2018-06-12T17:33:45.1590723+02:00",_x000D_
          "LastRefreshDate": "2018-02-08T11:19:59.6144875+01:00",_x000D_
          "TotalRefreshCount": 81,_x000D_
          "CustomInfo": {}_x000D_
        }_x000D_
      },_x000D_
      "94": {_x000D_
        "$type": "Inside.Core.Formula.Definition.DefinitionAC, Inside.Core.Formula",_x000D_
        "ID": 94,_x000D_
        "Results": [_x000D_
          [_x000D_
            340979.57_x000D_
          ]_x000D_
        ],_x000D_
        "Statistics": {_x000D_
          "CreationDate": "2018-06-12T17:33:45.1590723+02:00",_x000D_
          "LastRefreshDate": "2018-02-08T11:19:59.5829651+01:00",_x000D_
          "TotalRefreshCount": 35,_x000D_
          "CustomInfo": {}_x000D_
        }_x000D_
      },_x000D_
      "95": {_x000D_
        "$type": "Inside.Core.Formula.Definition.DefinitionAC, Inside.Core.Formula",_x000D_
        "ID": 95,_x000D_
        "Results": [_x000D_
          [_x000D_
            64346.479999999996_x000D_
          ]_x000D_
        ],_x000D_
        "Statistics": {_x000D_
          "CreationDate": "2018-06-12T17:33:45.1590723+02:00",_x000D_
          "LastRefreshDate": "2018-02-08T11:19:59.5529455+01:00",_x000D_
          "TotalRefreshCount": 35,_x000D_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"2018-06-12T17:33:45.1590723+02:00",_x000D_
          "LastRefreshDate": "2018-02-08T11:19:59.5374334+01:00",_x000D_
          "TotalRefreshCount": 35,_x000D_
          "CustomInfo": {}_x000D_
        }_x000D_
      },_x000D_
      "97": {_x000D_
        "$type": "Inside.Core.Formula.Definition.DefinitionAC, Inside.Core.Formula",_x000D_
        "ID": 97,_x000D_
        "Results": [_x000D_
          [_x000D_
            129147.96_x000D_
          ]_x000D_
        ],_x000D_
        "Statistics": {_x000D_
          "CreationDate": "2018-06-12T17:33:45.1595723+02:00",_x000D_
          "LastRefreshDate": "2018-02-08T11:19:59.5609507+01:00",_x000D_
          "TotalRefreshCount": 35,_x000D_
          "CustomInfo": {}_x000D_
        }_x000D_
      },_x000D_
      "98": {_x000D_
        "$type": "Inside.Core.Formula.Definition.DefinitionAC, Inside.Core.Formula",_x000D_
        "ID": 98,_x000D_
        "Results": [_x000D_
          [_x000D_
            41818.24_x000D_
          ]_x000D_
        ],_x000D_
        "Statistics": {_x000D_
          "CreationDate": "2018-06-12T17:33:45.1595723+02:00",_x000D_
          "LastRefreshDate": "2018-02-08T11:19:59.6064819+01:00",_x000D_
          "TotalRefreshCount": 35,_x000D_
          "CustomInfo": {}_x000D_
        }_x000D_
      },_x000D_
      "99": {_x000D_
        "$type": "Inside.Core.Formula.Definition.DefinitionAC, Inside.Core.Formula",_x000D_
        "ID": 99,_x000D_
        "Results": [_x000D_
          [_x000D_
            37524.62_x000D_
          ]_x000D_
        ],_x000D_
        "Statistics": {_x000D_
          "CreationDate": "2018-06-12T17:33:45.1595723+02:00",_x000D_
          "LastRefreshDate": "2018-02-08T11:19:59.5759607+01:00",_x000D_
          "TotalRefreshCount": 35,_x000D_
          "CustomInfo": {}_x000D_
        }_x000D_
      },_x000D_
      "100": {_x000D_
        "$type": "Inside.Core.Formula.Definition.DefinitionAC, Inside.Core.Formula",_x000D_
        "ID": 100,_x000D_
        "Results": [_x000D_
          [_x000D_
            72966.7_x000D_
          ]_x000D_
        ],_x000D_
        "Statistics": {_x000D_
          "CreationDate": "2018-06-12T17:33:45.1595723+02:00",_x000D_
          "LastRefreshDate": "2018-02-08T11:19:59.5449395+01:00",_x000D_
          "TotalRefreshCount": 35,_x000D_
          "CustomInfo": {}_x000D_
        }_x000D_
      },_x000D_
      "101": {_x000D_
        "$type": "Inside.Core.Formula.Definition.DefinitionAC, Inside.Core.Formula",_x000D_
        "ID": 101,_x000D_
        "Results": [_x000D_
          [_x000D_
            5802.81_x000D_
          ]_x000D_
        ],_x000D_
        "Statistics": {_x000D_
          "CreationDate": "2018-06-12T17:33:45.1595723+02:00",_x000D_
          "LastRefreshDate": "2018-02-08T11:19:59.5689567+01:00",_x000D_
          "TotalRefreshCount": 35,_x000D_
          "CustomInfo": {}_x000D_
        }_x000D_
      },_x000D_
      "102": {_x000D_
        "$type": "Inside.Core.Formula.Definition.DefinitionAC, Inside.Core.Formula",_x000D_
        "ID": 102,_x000D_
        "Results": [_x000D_
          [_x000D_
            8600.0_x000D_
          ]_x000D_
        ],_x000D_
        "Statistics": {_x000D_
          "CreationDate": "2018-06-12T17:33:45.1595723+02:00",_x000D_
          "LastRefreshDate": "2018-02-08T11:19:59.58997+01:00",_x000D_
          "TotalRefreshCount": 35,_x000D_
          "CustomInfo": {}_x000D_
        }_x000D_
      },_x000D_
      "103": {_x000D_
        "$type": "Inside.Core.Formula.Definition.DefinitionAC, Inside.Core.Formula",_x000D_
        "ID": 103,_x000D_
        "Results": [_x000D_
          [_x000D_
            107785.05_x000D_
          ]_x000D_
        ],_x000D_
        "Statistics": {_x000D_
          "CreationDate": "2018-06-12T17:33:45.1595723+02:00",_x000D_
          "LastRefreshDate": "2018-02-08T11:19:59.5969749+01:00",_x000D_
          "TotalRefreshCount": 35,_x000D_
          "CustomInfo": {}_x000D_
        }_x000D_
      },_x000D_
      "104": {_x000D_
        "$type": "Inside.Core.Formula.Definition.DefinitionAC, Inside.Core.Formula",_x000D_
        "ID": 104,_x000D_
        "Results": [_x000D_
          [_x000D_
            64857.0_x000D_
          ]_x000D_
        ],_x000D_
        "Statistics": {_x000D_
          "CreationDate": "2018-06-12T17:33:45.1595723+02:00",_x000D_
          "LastRefreshDate": "2018-02-08T11:19:59.622993+01:00",_x000D_
          "TotalRefreshCount": 81,_x000D_
          "CustomInfo": {}_x000D_
        }_x000D_
      },_x000D_
      "105": {_x000D_
        "$type": "Inside.Core.Formula.Definition.DefinitionAC, Inside.Core.Formula",_x000D_
        "ID": 105,_x000D_
        "Results": [_x000D_
          [_x000D_
            13926643.76_x000D_
          ]_x000D_
        ],_x000D_
        "Statistics": {_x000D_
          "CreationDate": "2018-06-12T17:33:45.1595723+02:00",_x000D_
          "LastRefreshDate": "2018-04-26T06:41:41.9588877+02:00",_x000D_
          "TotalRefreshCount": 3,_x000D_
          "CustomInfo": {}_x000D_
        }_x000D_
      },_x000D_
      "106": {_x000D_
        "$type": "Inside.Core.Formula.Definition.DefinitionAC, Inside.Core.Formula",_x000D_
        "ID": 106,_x000D_
        "Results": [_x000D_
          [_x000D_
            1433469.72_x000D_
          ]_x000D_
        ],_x000D_
        "Statistics": {_x000D_
          "CreationDate": "2018-06-12T17:33:45.1600726+02:00",_x000D_
          "LastRefreshDate": "2018-04-26T06:42:32.5129601+02:00",_x000D_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1433469.72_x000D_
          ]_x000D_
        ],_x000D_
        "Statistics": {_x000D_
          "CreationDate": "2018-06-12T17:33:45.1600726+02:00",_x000D_
          "LastRefreshDate": "2018-04-26T06:43:24.6849836+02:00",_x000D_
          "TotalRefreshCount": 21,_x000D_
          "CustomInfo": {}_x000D_
        }_x000D_
      },_x000D_
      "108": {_x000D_
        "$type": "Inside.Core.Formula.Definition.DefinitionAC, Inside.Core.Formula",_x000D_
        "ID": 108,_x000D_
        "Results": [_x000D_
          [_x000D_
            13926643.76_x000D_
          ]_x000D_
        ],_x000D_
        "Statistics": {_x000D_
          "CreationDate": "2018-06-12T17:33:45.1600726+02:00",_x000D_
          "LastRefreshDate": "2018-04-26T06:42:54.1511037+02:00",_x000D_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1433469.72_x000D_
          ]_x000D_
        ],_x000D_
        "Statistics": {_x000D_
          "CreationDate": "2018-06-12T17:33:45.1600726+02:00",_x000D_
          "LastRefreshDate": "2018-04-26T06:43:32.4754449+02:00",_x000D_
          "TotalRefreshCount": 6,_x000D_
          "CustomInfo": {}_x000D_
        }_x000D_
      },_x000D_
      "110": {_x000D_
        "$type": "Inside.Core.Formula.Definition.DefinitionAC, Inside.Core.Formula",_x000D_
        "ID": 110,_x000D_
        "Results": [_x000D_
          [_x000D_
            13926643.76_x000D_
          ]_x000D_
        ],_x000D_
        "Statistics": {_x000D_
          "CreationDate": "2018-06-12T17:33:45.1600726+02:00",_x000D_
          "LastRefreshDate": "2018-04-26T06:43:29.7969773+02:00",_x000D_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68774.03_x000D_
          ]_x000D_
        ],_x000D_
        "Statistics": {_x000D_
          "CreationDate": "2018-06-12T17:33:45.1600726+02:00",_x000D_
          "LastRefreshDate": "2018-04-26T06:44:15.4980174+02:00",_x000D_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"2018-06-12T17:33:45.1600726+02:00",_x000D_
          "LastRefreshDate": "2018-04-26T06:44:28.5290121+02:00",_x000D_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10386.15_x000D_
          ]_x000D_
        ],_x000D_
        "Statistics": {_x000D_
          "CreationDate": "2018-06-12T17:33:45.1600726+02:00",_x000D_
          "LastRefreshDate": "2018-04-26T06:44:28.550027+02:00",_x000D_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111976.9_x000D_
          ]_x000D_
        ],_x000D_
        "Statistics": {_x000D_
          "CreationDate": "2018-06-12T17:33:45.1600726+02:00",_x000D_
          "LastRefreshDate": "2018-04-26T06:44:28.5650377+02:00",_x000D_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75883.37_x000D_
          ]_x000D_
        ],_x000D_
        "Statistics": {_x000D_
          "CreationDate": "2018-06-12T17:33:45.1600726+02:00",_x000D_
          "LastRefreshDate": "2018-04-26T06:44:28.5740436+02:00",_x000D_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37524.62_x000D_
          ]_x000D_
        ],_x000D_
        "Statistics": {_x000D_
          "CreationDate": "2018-06-12T17:33:45.1605725+02:00",_x000D_
          "LastRefreshDate": "2018-04-26T06:44:28.5820498+02:00",_x000D_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60914.71_x000D_
          ]_x000D_
        ],_x000D_
        "Statistics": {_x000D_
          "CreationDate": "2018-06-12T17:33:45.1605725+02:00",_x000D_
          "LastRefreshDate": "2018-04-26T06:44:28.590055+02:00",_x000D_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8600.0_x000D_
          ]_x000D_
        ],_x000D_
        "Statistics": {_x000D_
          "CreationDate": "2018-06-12T17:33:45.1605725+02:00",_x000D_
          "LastRefreshDate": "2018-04-26T06:44:28.5990614+02:00",_x000D_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68576.18_x000D_
          ]_x000D_
        ],_x000D_
        "Statistics": {_x000D_
          "CreationDate": "2018-06-12T17:33:45.1605725+02:00",_x000D_
          "LastRefreshDate": "2018-04-26T06:44:28.6080678+02:00",_x000D_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345146.24_x000D_
          ]_x000D_
        ],_x000D_
        "Statistics": {_x000D_
          "CreationDate": "2018-06-12T17:33:45.1605725+02:00",_x000D_
          "LastRefreshDate": "2018-04-26T06:44:28.6170746+02:00",_x000D_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440799.52_x000D_
          ]_x000D_
        ],_x000D_
        "Statistics": {_x000D_
          "CreationDate": "2018-06-12T17:33:45.1605725+02:00",_x000D_
          "LastRefreshDate": "2018-04-26T06:44:28.6260815+02:00",_x000D_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129147.96_x000D_
          ]_x000D_
        ],_x000D_
        "Statistics": {_x000D_
          "CreationDate": "2018-06-12T17:33:45.1605725+02:00",_x000D_
          "LastRefreshDate": "2018-04-26T06:44:28.6351353+02:00",_x000D_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68774.03_x000D_
          ]_x000D_
        ],_x000D_
        "Statistics": {_x000D_
          "CreationDate": "2018-06-12T17:33:45.1605725+02:00",_x000D_
          "LastRefreshDate": "2018-04-26T06:45:24.6207281+02:00",_x000D_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64857.0_x000D_
          ]_x000D_
        ],_x000D_
        "Statistics": {_x000D_
          "CreationDate": "2018-06-12T17:33:45.1605725+02:00",_x000D_
          "LastRefreshDate": "2018-04-26T07:02:57.3389137+02:00",_x000D_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72966.7_x000D_
          ]_x000D_
        ],_x000D_
        "Statistics": {_x000D_
          "CreationDate": "2018-06-12T17:33:45.1605725+02:00",_x000D_
          "LastRefreshDate": "2018-04-26T07:03:03.1072533+02:00",_x000D_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37524.62_x000D_
          ]_x000D_
        ],_x000D_
        "Statistics": {_x000D_
          "CreationDate": "2018-06-12T17:33:45.1610729+02:00",_x000D_
          "LastRefreshDate": "2018-04-26T07:03:03.114257+02:00",_x000D_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41818.24_x000D_
          ]_x000D_
        ],_x000D_
        "Statistics": {_x000D_
          "CreationDate": "2018-06-12T17:33:45.1610729+02:00",_x000D_
          "LastRefreshDate": "2018-04-26T07:03:03.1312695+02:00",_x000D_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64346.479999999996_x000D_
          ]_x000D_
        ],_x000D_
        "Statistics": {_x000D_
          "CreationDate": "2018-06-12T17:33:45.1610729+02:00",_x000D_
          "LastRefreshDate": "2018-04-26T07:03:03.1392748+02:00",_x000D_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340979.57_x000D_
          ]_x000D_
        ],_x000D_
        "Statistics": {_x000D_
          "CreationDate": "2018-06-12T17:33:45.1610729+02:00",_x000D_
          "LastRefreshDate": "2018-04-26T07:03:03.1452846+02:00",_x000D_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424283.8_x000D_
          ]_x000D_
        ],_x000D_
        "Statistics": {_x000D_
          "CreationDate": "2018-06-12T17:33:45.1610729+02:00",_x000D_
          "LastRefreshDate": "2018-04-26T07:03:03.1512846+02:00",_x000D_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129147.96_x000D_
          ]_x000D_
        ],_x000D_
        "Statistics": {_x000D_
          "CreationDate": "2018-06-12T17:33:45.1610729+02:00",_x000D_
          "LastRefreshDate": "2018-04-26T07:03:03.1562877+02:00",_x000D_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8600.0_x000D_
          ]_x000D_
        ],_x000D_
        "Statistics": {_x000D_
          "CreationDate": "2018-06-12T17:33:45.1610729+02:00",_x000D_
          "LastRefreshDate": "2018-04-26T07:03:03.1622924+02:00",_x000D_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5802.81_x000D_
          ]_x000D_
        ],_x000D_
        "Statistics": {_x000D_
          "CreationDate": "2018-06-12T17:33:45.1610729+02:00",_x000D_
          "LastRefreshDate": "2018-04-26T07:03:03.1662949+02:00",_x000D_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107785.05_x000D_
          ]_x000D_
        ],_x000D_
        "Statistics": {_x000D_
          "CreationDate": "2018-06-12T17:33:45.1610729+02:00",_x000D_
          "LastRefreshDate": "2018-04-26T07:03:03.1732985+02:00",_x000D_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"2018-06-12T17:33:45.1610729+02:00",_x000D_
          "LastRefreshDate": "2018-04-26T07:03:22.636393+02:00",_x000D_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28249.42_x000D_
          ]_x000D_
        ],_x000D_
        "Statistics": {_x000D_
          "CreationDate": "2018-06-12T17:33:45.1610729+02:00",_x000D_
          "LastRefreshDate": "2018-04-26T07:03:34.1906421+02:00",_x000D_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"2018-06-12T17:33:45.1615732+02:00",_x000D_
          "LastRefreshDate": "2018-04-26T07:03:39.4373717+02:00",_x000D_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3551.32_x000D_
          ]_x000D_
        ],_x000D_
        "Statistics": {_x000D_
          "CreationDate": "2018-06-12T17:33:45.1615732+02:00",_x000D_
          "LastRefreshDate": "2018-04-26T07:03:39.4453782+02:00",_x000D_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7679.78_x000D_
          ]_x000D_
        ],_x000D_
        "Statistics": {_x000D_
          "CreationDate": "2018-06-12T17:33:45.1615732+02:00",_x000D_
          "LastRefreshDate": "2018-04-26T07:03:39.4533826+02:00",_x000D_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"2018-06-12T17:33:45.1615732+02:00",_x000D_
          "LastRefreshDate": "2018-04-26T07:03:39.4613883+02:00",_x000D_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"2018-06-12T17:33:45.1615732+02:00",_x000D_
          "LastRefreshDate": "2018-04-26T07:03:39.469394+02:00",_x000D_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2056.58_x000D_
          ]_x000D_
        ],_x000D_
        "Statistics": {_x000D_
          "CreationDate": "2018-06-12T17:33:45.1615732+02:00",_x000D_
          "LastRefreshDate": "2018-04-26T07:03:39.4744001+02:00",_x000D_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15633.11_x000D_
          ]_x000D_
        ],_x000D_
        "Statistics": {_x000D_
          "CreationDate": "2018-06-12T17:33:45.1615732+02:00",_x000D_
          "LastRefreshDate": "2018-04-26T07:03:39.4814017+02:00",_x000D_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14615.02_x000D_
          ]_x000D_
        ],_x000D_
        "Statistics": {_x000D_
          "CreationDate": "2018-06-12T17:33:45.1615732+02:00",_x000D_
          "LastRefreshDate": "2018-04-26T07:03:39.4874068+02:00",_x000D_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6991.1_x000D_
          ]_x000D_
        ],_x000D_
        "Statistics": {_x000D_
          "CreationDate": "2018-06-12T17:33:45.1615732+02:00",_x000D_
          "LastRefreshDate": "2018-04-26T07:03:39.4934128+02:00",_x000D_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21944.34_x000D_
          ]_x000D_
        ],_x000D_
        "Statistics": {_x000D_
          "CreationDate": "2018-06-12T17:33:45.1615732+02:00",_x000D_
          "LastRefreshDate": "2018-04-26T07:03:39.4984146+02:00",_x000D_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"2018-06-12T17:33:45.1620736+02:00",_x000D_
          "LastRefreshDate": "2018-04-26T07:03:39.5054196+02:00",_x000D_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72966.7_x000D_
          ]_x000D_
        ],_x000D_
        "Statistics": {_x000D_
          "CreationDate": "2018-06-12T17:33:45.1620736+02:00",_x000D_
          "LastRefreshDate": "2018-04-26T07:06:08.0273572+02:00",_x000D_
          "TotalRefreshCount": 6,_x000D_
          "CustomInfo": {}_x000D_
        }_x000D_
      },_x000D_
      "149": {_x000D_
        "$type": "Inside.Core.Formula.Definition.DefinitionAC, Inside.Core.Formula",_x000D_
        "ID": 149,_x000D_
        "Results": [_x000D_
          [_x000D_
            37524.62_x000D_
          ]_x000D_
        ],_x000D_
        "Statistics": {_x000D_
          "CreationDate": "2018-06-12T17:33:45.1620736+02:00",_x000D_
          "LastRefreshDate": "2018-04-26T07:06:08.0313605+02:00",_x000D_
          "TotalRefreshCount": 6,_x000D_
          "CustomInfo": {}_x000D_
        }_x000D_
      },_x000D_
      "150": {_x000D_
        "$type": "Inside.Core.Formula.Definition.DefinitionAC, Inside.Core.Formula",_x000D_
        "ID": 150,_x000D_
        "Results": [_x000D_
          [_x000D_
            41818.24_x000D_
          ]_x000D_
        ],_x000D_
        "Statistics": {_x000D_
          "CreationDate": "2018-06-12T17:33:45.1620736+02:00",_x000D_
          "LastRefreshDate": "2018-04-26T07:06:08.0353629+02:00",_x000D_
          "TotalRefreshCount": 6,_x000D_
          "CustomInfo": {}_x000D_
        }_x000D_
      },_x000D_
      "151": {_x000D_
        "$type": "Inside.Core.Formula.Definition.DefinitionAC, Inside.Core.Formula",_x000D_
        "ID": 151,_x000D_
        "Results": [_x000D_
          [_x000D_
            64346.479999999996_x000D_
          ]_x000D_
        ],_x000D_
        "Statistics": {_x000D_
          "CreationDate": "2018-06-12T17:33:45.1620736+02:00",_x000D_
          "LastRefreshDate": "2018-04-26T07:06:08.0403665+02:00",_x000D_
          "TotalRefreshCount": 6,_x000D_
          "CustomInfo": {}_x000D_
        }_x000D_
      },_x000D_
      "152": {_x000D_
        "$type": "Inside.Core.Formula.Definition.DefinitionAC, Inside.Core.Formula",_x000D_
        "ID": 152,_x000D_
        "Results": [_x000D_
          [_x000D_
            340979.57_x000D_
          ]_x000D_
        ],_x000D_
        "Statistics": {_x000D_
          "CreationDate": "2018-06-12T17:33:45.1620736+02:00",_x000D_
          "LastRefreshDate": "2018-04-26T07:06:08.044371+02:00",_x000D_
          "TotalRefreshCount": 6,_x000D_
          "CustomInfo": {}_x000D_
        }_x000D_
      },_x000D_
      "153": {_x000D_
        "$type": "Inside.Core.Formula.Definition.DefinitionAC, Inside.Core.Formula",_x000D_
        "ID": 153,_x000D_
        "Results": [_x000D_
          [_x000D_
            424283.8_x000D_
          ]_x000D_
        ],_x000D_
        "Statistics": {_x000D_
          "CreationDate": "2018-06-12T17:33:45.1620736+02:00",_x000D_
          "LastRefreshDate": "2018-04-26T07:06:08.0493733+02:00",_x000D_
          "TotalRefreshCount": 6,_x000D_
          "CustomInfo": {}_x000D_
        }_x000D_
      },_x000D_
      "154": {_x000D_
        "$type": "Inside.Core.Formula.Definition.DefinitionAC, Inside.Core.Formula",_x000D_
        "ID": 154,_x000D_
        "Results": [_x000D_
          [_x000D_
            129147.96_x000D_
          ]_x000D_
        ],_x000D_
        "Statistics": {_x000D_
          "CreationDate": "2018-06-12T17:33:45.1620736+02:00",_x000D_
          "LastRefreshDate": "2018-04-26T07:06:08.0553771+02:00",_x000D_
          "TotalRefreshCount": 6,_x000D_
          "CustomInfo": {}_x000D_
        }_x000D_
      },_x000D_
      "155": {_x000D_
        "$type": "Inside.Core.Formula.Definition.DefinitionAC, Inside.Core.Formula",_x000D_
        "ID": 155,_x000D_
        "Results": [_x000D_
          [_x000D_
            8600.0_x000D_
          ]_x000D_
        ],_x000D_
        "Statistics": {_x000D_
          "CreationDate": "2018-06-12T17:33:45.1620736+02:00",_x000D_
          "LastRefreshDate": "2018-04-26T07:06:08.062386+02:00",_x000D_
          "TotalRefreshCount": 6,_x000D_
          "CustomInfo": {}_x000D_
        }_x000D_
      },_x000D_
      "156": {_x000D_
        "$type": "Inside.Core.Formula.Definition.DefinitionAC, Inside.Core.Formula",_x000D_
        "ID": 156,_x000D_
        "Results": [_x000D_
          [_x000D_
            5802.81_x000D_
          ]_x000D_
        ],_x000D_
        "Statistics": {_x000D_
          "CreationDate": "2018-06-12T17:33:45.1620736+02:00",_x000D_
          "LastRefreshDate": "2018-04-26T07:06:08.0693875+02:00",_x000D_
          "TotalRefreshCount": 6,_x000D_
          "CustomInfo": {}_x000D_
        }_x000D_
      },_x000D_
      "157": {_x000D_
        "$type": "Inside.Core.Formula.Definition.DefinitionAC, Inside.Core.Formula",_x000D_
        "ID": 157,_x000D_
        "Results": [_x000D_
          [_x000D_
            107785.05_x000D_
          ]_x000D_
        ],_x000D_
        "Statistics": {_x000D_
          "CreationDate": "2018-06-12T17:33:45.1625739+02:00",_x000D_
          "LastRefreshDate": "2018-04-26T07:06:08.0914032+02:00",_x000D_
          "TotalRefreshCount": 6,_x000D_
          "CustomInfo": {}_x000D_
        }_x000D_
      },_x000D_
      "158": {_x000D_
        "$type": "Inside.Core.Formula.Definition.DefinitionAC, Inside.Core.Formula",_x000D_
        "ID": 158,_x000D_
        "Results": [_x000D_
          [_x000D_
            64857.0_x000D_
          ]_x000D_
        ],_x000D_
        "Statistics": {_x000D_
          "CreationDate": "2018-06-12T17:33:45.1625739+02:00",_x000D_
          "LastRefreshDate": "2018-04-26T07:06:08.0974083+02:00",_x000D_
          "TotalRefreshCount": 6,_x000D_
   </t>
  </si>
  <si>
    <t xml:space="preserve">       "CustomInfo": {}_x000D_
        }_x000D_
      },_x000D_
      "159": {_x000D_
        "$type": "Inside.Core.Formula.Definition.DefinitionAC, Inside.Core.Formula",_x000D_
        "ID": 159,_x000D_
        "Results": [_x000D_
          [_x000D_
            3551.32_x000D_
          ]_x000D_
        ],_x000D_
        "Statistics": {_x000D_
          "CreationDate": "2018-06-12T17:33:45.1625739+02:00",_x000D_
          "LastRefreshDate": "2018-04-26T07:07:53.3499455+02:00",_x000D_
          "TotalRefreshCount": 34,_x000D_
          "CustomInfo": {}_x000D_
        }_x000D_
      },_x000D_
      "160": {_x000D_
        "$type": "Inside.Core.Formula.Definition.DefinitionAC, Inside.Core.Formula",_x000D_
        "ID": 160,_x000D_
        "Results": [_x000D_
          [_x000D_
            7679.78_x000D_
          ]_x000D_
        ],_x000D_
        "Statistics": {_x000D_
          "CreationDate": "2018-06-12T17:33:45.1625739+02:00",_x000D_
          "LastRefreshDate": "2018-04-26T07:07:53.3559519+02:00",_x000D_
          "TotalRefreshCount": 34,_x000D_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"2018-06-12T17:33:45.1625739+02:00",_x000D_
          "LastRefreshDate": "2018-04-26T07:07:53.3589536+02:00",_x000D_
          "TotalRefreshCount": 34,_x000D_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"2018-06-12T17:33:45.1625739+02:00",_x000D_
          "LastRefreshDate": "2018-04-26T07:07:53.3629547+02:00",_x000D_
          "TotalRefreshCount": 34,_x000D_
          "CustomInfo": {}_x000D_
        }_x000D_
      },_x000D_
      "163": {_x000D_
        "$type": "Inside.Core.Formula.Definition.DefinitionAC, Inside.Core.Formula",_x000D_
        "ID": 163,_x000D_
        "Results": [_x000D_
          [_x000D_
            2056.58_x000D_
          ]_x000D_
        ],_x000D_
        "Statistics": {_x000D_
          "CreationDate": "2018-06-12T17:33:45.1625739+02:00",_x000D_
          "LastRefreshDate": "2018-04-26T07:07:53.366958+02:00",_x000D_
          "TotalRefreshCount": 34,_x000D_
          "CustomInfo": {}_x000D_
        }_x000D_
      },_x000D_
      "164": {_x000D_
        "$type": "Inside.Core.Formula.Definition.DefinitionAC, Inside.Core.Formula",_x000D_
        "ID": 164,_x000D_
        "Results": [_x000D_
          [_x000D_
            15633.11_x000D_
          ]_x000D_
        ],_x000D_
        "Statistics": {_x000D_
          "CreationDate": "2018-06-12T17:33:45.1625739+02:00",_x000D_
          "LastRefreshDate": "2018-04-26T07:07:53.37096+02:00",_x000D_
          "TotalRefreshCount": 34,_x000D_
          "CustomInfo": {}_x000D_
        }_x000D_
      },_x000D_
      "165": {_x000D_
        "$type": "Inside.Core.Formula.Definition.DefinitionAC, Inside.Core.Formula",_x000D_
        "ID": 165,_x000D_
        "Results": [_x000D_
          [_x000D_
            14615.02_x000D_
          ]_x000D_
        ],_x000D_
        "Statistics": {_x000D_
          "CreationDate": "2018-06-12T17:33:45.1625739+02:00",_x000D_
          "LastRefreshDate": "2018-04-26T07:07:53.3739621+02:00",_x000D_
          "TotalRefreshCount": 34,_x000D_
          "CustomInfo": {}_x000D_
        }_x000D_
      },_x000D_
      "166": {_x000D_
        "$type": "Inside.Core.Formula.Definition.DefinitionAC, Inside.Core.Formula",_x000D_
        "ID": 166,_x000D_
        "Results": [_x000D_
          [_x000D_
            6991.1_x000D_
          ]_x000D_
        ],_x000D_
        "Statistics": {_x000D_
          "CreationDate": "2018-06-12T17:33:45.1625739+02:00",_x000D_
          "LastRefreshDate": "2018-04-26T07:07:53.3779649+02:00",_x000D_
          "TotalRefreshCount": 34,_x000D_
          "CustomInfo": {}_x000D_
        }_x000D_
      },_x000D_
      "167": {_x000D_
        "$type": "Inside.Core.Formula.Definition.DefinitionAC, Inside.Core.Formula",_x000D_
        "ID": 167,_x000D_
        "Results": [_x000D_
          [_x000D_
            21944.34_x000D_
          ]_x000D_
        ],_x000D_
        "Statistics": {_x000D_
          "CreationDate": "2018-06-12T17:33:45.1630743+02:00",_x000D_
          "LastRefreshDate": "2018-04-26T07:07:53.3819686+02:00",_x000D_
          "TotalRefreshCount": 34,_x000D_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"2018-06-12T17:33:45.1630743+02:00",_x000D_
          "LastRefreshDate": "2018-04-26T07:07:53.3869722+02:00",_x000D_
          "TotalRefreshCount": 34,_x000D_
          "CustomInfo": {}_x000D_
        }_x000D_
      },_x000D_
      "169": {_x000D_
        "$type": "Inside.Core.Formula.Definition.DefinitionAC, Inside.Core.Formula",_x000D_
        "ID": 169,_x000D_
        "Results": [_x000D_
          [_x000D_
            28249.42_x000D_
          ]_x000D_
        ],_x000D_
        "Statistics": {_x000D_
          "CreationDate": "2018-06-12T17:33:45.1630743+02:00",_x000D_
          "LastRefreshDate": "2018-04-26T07:07:53.3933605+02:00",_x000D_
          "TotalRefreshCount": 34,_x000D_
          "CustomInfo": {}_x000D_
        }_x000D_
      },_x000D_
      "170": {_x000D_
        "$type": "Inside.Core.Formula.Definition.DefinitionAC, Inside.Core.Formula",_x000D_
        "ID": 170,_x000D_
        "Results": [_x000D_
          [_x000D_
            72966.7_x000D_
          ]_x000D_
        ],_x000D_
        "Statistics": {_x000D_
          "CreationDate": "2018-06-12T17:33:45.1630743+02:00",_x000D_
          "LastRefreshDate": "2018-04-26T07:07:53.399987+02:00",_x000D_
          "TotalRefreshCount": 30,_x000D_
          "CustomInfo": {}_x000D_
        }_x000D_
      },_x000D_
      "171": {_x000D_
        "$type": "Inside.Core.Formula.Definition.DefinitionAC, Inside.Core.Formula",_x000D_
        "ID": 171,_x000D_
        "Results": [_x000D_
          [_x000D_
            37524.62_x000D_
          ]_x000D_
        ],_x000D_
        "Statistics": {_x000D_
          "CreationDate": "2018-06-12T17:33:45.1630743+02:00",_x000D_
          "LastRefreshDate": "2018-04-26T07:07:53.4179934+02:00",_x000D_
          "TotalRefreshCount": 30,_x000D_
          "CustomInfo": {}_x000D_
        }_x000D_
      },_x000D_
      "172": {_x000D_
        "$type": "Inside.Core.Formula.Definition.DefinitionAC, Inside.Core.Formula",_x000D_
        "ID": 172,_x000D_
        "Results": [_x000D_
          [_x000D_
            41818.24_x000D_
          ]_x000D_
        ],_x000D_
        "Statistics": {_x000D_
          "CreationDate": "2018-06-12T17:33:45.1630743+02:00",_x000D_
          "LastRefreshDate": "2018-04-26T07:07:53.4219962+02:00",_x000D_
          "TotalRefreshCount": 30,_x000D_
          "CustomInfo": {}_x000D_
        }_x000D_
      },_x000D_
      "173": {_x000D_
        "$type": "Inside.Core.Formula.Definition.DefinitionAC, Inside.Core.Formula",_x000D_
        "ID": 173,_x000D_
        "Results": [_x000D_
          [_x000D_
            64346.479999999996_x000D_
          ]_x000D_
        ],_x000D_
        "Statistics": {_x000D_
          "CreationDate": "2018-06-12T17:33:45.1630743+02:00",_x000D_
          "LastRefreshDate": "2018-04-26T07:07:53.4269998+02:00",_x000D_
          "TotalRefreshCount": 30,_x000D_
          "CustomInfo": {}_x000D_
        }_x000D_
      },_x000D_
      "174": {_x000D_
        "$type": "Inside.Core.Formula.Definition.DefinitionAC, Inside.Core.Formula",_x000D_
        "ID": 174,_x000D_
        "Results": [_x000D_
          [_x000D_
            340979.57_x000D_
          ]_x000D_
        ],_x000D_
        "Statistics": {_x000D_
          "CreationDate": "2018-06-12T17:33:45.1630743+02:00",_x000D_
          "LastRefreshDate": "2018-04-26T07:07:53.4300032+02:00",_x000D_
          "TotalRefreshCount": 30,_x000D_
          "CustomInfo": {}_x000D_
        }_x000D_
      },_x000D_
      "175": {_x000D_
        "$type": "Inside.Core.Formula.Definition.DefinitionAC, Inside.Core.Formula",_x000D_
        "ID": 175,_x000D_
        "Results": [_x000D_
          [_x000D_
            424283.8_x000D_
          ]_x000D_
        ],_x000D_
        "Statistics": {_x000D_
          "CreationDate": "2018-06-12T17:33:45.1630743+02:00",_x000D_
          "LastRefreshDate": "2018-04-26T07:07:53.4340052+02:00",_x000D_
          "TotalRefreshCount": 30,_x000D_
          "CustomInfo": {}_x000D_
        }_x000D_
      },_x000D_
      "176": {_x000D_
        "$type": "Inside.Core.Formula.Definition.DefinitionAC, Inside.Core.Formula",_x000D_
        "ID": 176,_x000D_
        "Results": [_x000D_
          [_x000D_
            129147.96_x000D_
          ]_x000D_
        ],_x000D_
        "Statistics": {_x000D_
          "CreationDate": "2018-06-12T17:33:45.1635751+02:00",_x000D_
          "LastRefreshDate": "2018-04-26T07:07:53.4380076+02:00",_x000D_
          "TotalRefreshCount": 30,_x000D_
          "CustomInfo": {}_x000D_
        }_x000D_
      },_x000D_
      "177": {_x000D_
        "$type": "Inside.Core.Formula.Definition.DefinitionAC, Inside.Core.Formula",_x000D_
        "ID": 177,_x000D_
        "Results": [_x000D_
          [_x000D_
            8600.0_x000D_
          ]_x000D_
        ],_x000D_
        "Statistics": {_x000D_
          "CreationDate": "2018-06-12T17:33:45.1635751+02:00",_x000D_
          "LastRefreshDate": "2018-04-26T07:07:53.4420113+02:00",_x000D_
          "TotalRefreshCount": 30,_x000D_
          "CustomInfo": {}_x000D_
        }_x000D_
      },_x000D_
      "178": {_x000D_
        "$type": "Inside.Core.Formula.Definition.DefinitionAC, Inside.Core.Formula",_x000D_
        "ID": 178,_x000D_
        "Results": [_x000D_
          [_x000D_
            5802.81_x000D_
          ]_x000D_
        ],_x000D_
        "Statistics": {_x000D_
          "CreationDate": "2018-06-12T17:33:45.1635751+02:00",_x000D_
          "LastRefreshDate": "2018-04-26T07:07:53.4450134+02:00",_x000D_
          "TotalRefreshCount": 30,_x000D_
          "CustomInfo": {}_x000D_
        }_x000D_
      },_x000D_
      "179": {_x000D_
        "$type": "Inside.Core.Formula.Definition.DefinitionAC, Inside.Core.Formula",_x000D_
        "ID": 179,_x000D_
        "Results": [_x000D_
          [_x000D_
            107785.05_x000D_
          ]_x000D_
        ],_x000D_
        "Statistics": {_x000D_
          "CreationDate": "2018-06-12T17:33:45.1635751+02:00",_x000D_
          "LastRefreshDate": "2018-04-26T07:07:53.4480147+02:00",_x000D_
          "TotalRefreshCount": 30,_x000D_
          "CustomInfo": {}_x000D_
        }_x000D_
      },_x000D_
      "180": {_x000D_
        "$type": "Inside.Core.Formula.Definition.DefinitionAC, Inside.Core.Formula",_x000D_
        "ID": 180,_x000D_
        "Results": [_x000D_
          [_x000D_
            64857.0_x000D_
          ]_x000D_
        ],_x000D_
        "Statistics": {_x000D_
          "CreationDate": "2018-06-12T17:33:45.1635751+02:00",_x000D_
          "LastRefreshDate": "2018-04-26T07:07:53.4530183+02:00",_x000D_
          "TotalRefreshCount": 30,_x000D_
          "CustomInfo": {}_x000D_
        }_x000D_
      },_x000D_
      "181": {_x000D_
        "$type": "Inside.Core.Formula.Definition.DefinitionAC, Inside.Core.Formula",_x000D_
        "ID": 181,_x000D_
        "Results": [_x000D_
          [_x000D_
            3551.32_x000D_
          ]_x000D_
        ],_x000D_
        "Statistics": {_x000D_
          "CreationDate": "2018-06-12T17:33:45.1635751+02:00",_x000D_
          "LastRefreshDate": "2018-04-26T07:10:44.3984616+02:00",_x000D_
          "TotalRefreshCount": 6,_x000D_
          "CustomInfo": {}_x000D_
        }_x000D_
      },_x000D_
      "182": {_x000D_
        "$type": "Inside.Core.Formula.Definition.DefinitionAC, Inside.Core.Formula",_x000D_
        "ID": 182,_x000D_
        "Results": [_x000D_
          [_x000D_
            7679.78_x000D_
          ]_x000D_
        ],_x000D_
        "Statistics": {_x000D_
          "CreationDate": "2018-06-12T17:33:45.1635751+02:00",_x000D_
          "LastRefreshDate": "2018-04-26T07:10:44.4174763+02:00",_x000D_
          "TotalRefreshCount": 6,_x000D_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"2018-06-12T17:33:45.1635751+02:00",_x000D_
          "LastRefreshDate": "2018-04-26T07:10:44.423481+02:00",_x000D_
          "TotalRefreshCount": 6,_x000D_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"2018-06-12T17:33:45.1635751+02:00",_x000D_
          "LastRefreshDate": "2018-04-26T07:10:44.4274826+02:00",_x000D_
          "TotalRefreshCount": 6,_x000D_
          "CustomInfo": {}_x000D_
        }_x000D_
      },_x000D_
      "185": {_x000D_
        "$type": "Inside.Core.Formula.Definition.DefinitionAC, Inside.Core.Formula",_x000D_
        "ID": 185,_x000D_
        "Results": [_x000D_
          [_x000D_
            2056.58_x000D_
          ]_x000D_
        ],_x000D_
        "Statistics": {_x000D_
          "CreationDate": "2018-06-12T17:33:45.1635751+02:00",_x000D_
          "LastRefreshDate": "2018-04-26T07:10:44.431485+02:00",_x000D_
          "TotalRefreshCount": 6,_x000D_
          "CustomInfo": {}_x000D_
        }_x000D_
      },_x000D_
      "186": {_x000D_
        "$type": "Inside.Core.Formula.Definition.DefinitionAC, Inside.Core.Formula",_x000D_
        "ID": 186,_x000D_
        "Results": [_x000D_
          [_x000D_
            15633.11_x000D_
          ]_x000D_
        ],_x000D_
        "Statistics": {_x000D_
          "CreationDate": "2018-06-12T17:33:45.164075+02:00",_x000D_
          "LastRefreshDate": "2018-04-26T07:10:44.4354887+02:00",_x000D_
          "TotalRefreshCount": 6,_x000D_
          "CustomInfo": {}_x000D_
        }_x000D_
      },_x000D_
      "187": {_x000D_
        "$type": "Inside.Core.Formula.Definition.DefinitionAC, Inside.Core.Formula",_x000D_
        "ID": 187,_x000D_
        "Results": [_x000D_
          [_x000D_
            14615.02_x000D_
          ]_x000D_
        ],_x000D_
        "Statistics": {_x000D_
          "CreationDate": "2018-06-12T17:33:45.164075+02:00",_x000D_
          "LastRefreshDate": "2018-04-26T07:10:44.4394907+02:00",_x000D_
          "TotalRefreshCount": 6,_x000D_
          "CustomInfo": {}_x000D_
        }_x000D_
      },_x000D_
      "188": {_x000D_
        "$type": "Inside.Core.Formula.Definition.DefinitionAC, Inside.Core.Formula",_x000D_
        "ID": 188,_x000D_
        "Results": [_x000D_
          [_x000D_
            6991.1_x000D_
          ]_x000D_
        ],_x000D_
        "Statistics": {_x000D_
          "CreationDate": "2018-06-12T17:33:45.164075+02:00",_x000D_
          "LastRefreshDate": "2018-04-26T07:10:44.443494+02:00",_x000D_
          "TotalRefreshCount": 6,_x000D_
          "CustomInfo": {}_x000D_
        }_x000D_
      },_x000D_
      "189": {_x000D_
        "$type": "Inside.Core.Formula.Definition.DefinitionAC, Inside.Core.Formula",_x000D_
        "ID": 189,_x000D_
        "Results": [_x000D_
          [_x000D_
            21944.34_x000D_
          ]_x000D_
        ],_x000D_
        "Statistics": {_x000D_
          "CreationDate": "2018-06-12T17:33:45.164075+02:00",_x000D_
          "LastRefreshDate": "2018-04-26T07:10:44.4484971+02:00",_x000D_
          "TotalRefreshCount": 6,_x000D_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"2018-06-12T17:33:45.164075+02:00",_x000D_
          "LastRefreshDate": "2018-04-26T07:10:44.4535011+02:00",_x000D_
          "TotalRefreshCount": 6,_x000D_
          "CustomInfo": {}_x000D_
        }_x000D_
      },_x000D_
      "191": {_x000D_
        "$type": "Inside.Core.Formula.Definition.DefinitionAC, Inside.Core.Formula",_x000D_
        "ID": 191,_x000D_
        "Results": [_x000D_
          [_x000D_
            28249.42_x000D_
          ]_x000D_
        ],_x000D_
        "Statistics": {_x000D_
          "CreationDate": "2018-06-12T17:33:45.164075+02:00",_x000D_
          "LastRefreshDate": "2018-04-26T07:10:44.4635099+02:00",_x000D_
          "TotalRefreshCount": 6,_x000D_
          "CustomInfo": {}_x000D_
        }_x000D_
      },_x000D_
      "192": {_x000D_
        "$type": "Inside.Core.Formula.Definition.DefinitionAC, Inside.Core.Formula",_x000D_
        "ID": 192,_x000D_
        "Results": [_x000D_
          [_x000D_
            72966.7_x000D_
          ]_x000D_
        ],_x000D_
        "Statistics": {_x000D_
          "CreationDate": "2018-06-12T17:33:45.164075+02:00",_x000D_
          "LastRefreshDate": "2018-04-26T07:10:44.4695129+02:00",_x000D_
          "TotalRefreshCount": 6,_x000D_
          "CustomInfo": {}_x000D_
        }_x000D_
      },_x000D_
      "193": {_x000D_
        "$type": "Inside.Core.Formula.Definition.DefinitionAC, Inside.Core.Formula",_x000D_
        "ID": 193,_x000D_
        "Results": [_x000D_
          [_x000D_
            37524.62_x000D_
          ]_x000D_
        ],_x000D_
        "Statistics": {_x000D_
          "CreationDate": "2018-06-12T17:33:45.164075+02:00",_x000D_
          "LastRefreshDate": "2018-04-26T07:10:44.474516+02:00",_x000D_
          "TotalRefreshCount": 6,_x000D_
          "CustomInfo": {}_x000D_
        }_x000D_
      },_x000D_
      "194": {_x000D_
        "$type": "Inside.Core.Formula.Definition.DefinitionAC, Inside.Core.Formula",_x000D_
        "ID": 194,_x000D_
        "Results": [_x000D_
          [_x000D_
            41818.24_x000D_
          ]_x000D_
        ],_x000D_
        "Statistics": {_x000D_
          "CreationDate": "2018-06-12T17:33:45.164075+02:00",_x000D_
          "LastRefreshDate": "2018-04-26T07:10:44.4795192+02:00",_x000D_
          "TotalRefreshCount": 6,_x000D_
          "CustomInfo": {}_x000D_
        }_x000D_
      },_x000D_
      "195": {_x000D_
        "$type": "Inside.Core.Formula.Definition.DefinitionAC, Inside.Core.Formula",_x000D_
        "ID": 195,_x000D_
        "Results": [_x000D_
          [_x000D_
            64346.479999999996_x000D_
          ]_x000D_
        ],_x000D_
        "Statistics": {_x000D_
          "CreationDate": "2018-06-12T17:33:45.164075+02:00",_x000D_
          "LastRefreshDate": "2018-04-26T07:10:44.4845227+02:00",_x000D_
          "TotalRefreshCount": 6,_x000D_
          "CustomInfo": {}_x000D_
        }_x000D_
      },_x000D_
      "196": {_x000D_
        "$type": "Inside.Core.Formula.Definition.DefinitionAC, Inside.Core.Formula",_x000D_
        "ID": 196,_x000D_
        "Results": [_x000D_
          [_x000D_
            340979.57_x000D_
          ]_x000D_
        ],_x000D_
        "Statistics": {_x000D_
          "CreationDate": "2018-06-12T17:33:45.1645753+02:00",_x000D_
          "LastRefreshDate": "2018-04-26T07:10:44.4895267+02:00",_x000D_
          "TotalRefreshCount": 6,_x000D_
          "CustomInfo": {}_x000D_
        }_x000D_
      },_x000D_
      "197": {_x000D_
        "$type": "Inside.Core.Formula.Definition.DefinitionAC, Inside.Core.Formula",_x000D_
        "ID": 197,_x000D_
        "Results": [_x000D_
          [_x000D_
            424283.8_x000D_
          ]_x000D_
        ],_x000D_
        "Statistics": {_x000D_
          "CreationDate": "2018-06-12T17:33:45.1645753+02:00",_x000D_
          "LastRefreshDate": "2018-04-26T07:10:44.4945298+02:00",_x000D_
          "TotalRefreshCount": 6,_x000D_
          "CustomInfo": {}_x000D_
        }_x000D_
      },_x000D_
      "198": {_x000D_
        "$type": "Inside.Core.Formula.Definition.DefinitionAC, Inside.Core.Formula",_x000D_
        "ID": 198,_x000D_
        "Results": [_x000D_
          [_x000D_
            129147.96_x000D_
          ]_x000D_
        ],_x000D_
        "Statistics": {_x000D_
          "CreationDate": "2018-06-12T17:33:45.1645753+02:00",_x000D_
          "LastRefreshDate": "2018-04-26T07:10:44.4995334+02:00",_x000D_
          "TotalRefreshCount": 6,_x000D_
          "CustomInfo": {}_x000D_
        }_x000D_
      },_x000D_
      "199": {_x000D_
        "$type": "Inside.Core.Formula.Definition.DefinitionAC, Inside.Core.Formula",_x000D_
        "ID": 199,_x000D_
        "Results": [_x000D_
          [_x000D_
            8600.0_x000D_
          ]_x000D_
        ],_x000D_
        "Statistics": {_x000D_
          "CreationDate": "2018-06-12T17:33:45.1645753+02:00",_x000D_
          "LastRefreshDate": "2018-04-26T07:10:44.5105412+02:00",_x000D_
          "TotalRefreshCount": 6,_x000D_
          "CustomInfo": {}_x000D_
        }_x000D_
      },_x000D_
      "200": {_x000D_
        "$type": "Inside.Core.Formula.Definition.DefinitionAC, Inside.Core.Formula",_x000D_
        "ID": 200,_x000D_
        "Results": [_x000D_
          [_x000D_
            5802.81_x000D_
          ]_x000D_
        ],_x000D_
        "Statistics": {_x000D_
          "CreationDate": "2018-06-12T17:33:45.1645753+02:00",_x000D_
          "LastRefreshDate": "2018-04-26T07:10:44.5165455+02:00",_x000D_
          "TotalRefreshCount": 6,_x000D_
          "CustomInfo": {}_x000D_
        }_x000D_
      },_x000D_
      "201": {_x000D_
        "$type": "Inside.Core.Formula.Definition.DefinitionAC, Inside.Core.Formula",_x000D_
        "ID": 201,_x000D_
        "Results": [_x000D_
          [_x000D_
            107785.05_x000D_
          ]_x000D_
        ],_x000D_
        "Statistics": {_x000D_
          "CreationDate": "2018-06-12T17:33:45.1645753+02:00",_x000D_
          "LastRefreshDate": "2018-04-26T07:10:44.5205483+02:00",_x000D_
          "TotalRefreshCount": 6,_x000D_
          "CustomInfo": {}_x000D_
        }_x000D_
      },_x000D_
      "202": {_x000D_
        "$type": "Inside.Core.Formula.Definition.DefinitionAC, Inside.Core.Formula",_x000D_
        "ID": 202,_x000D_
        "Results": [_x000D_
          [_x000D_
            64857.0_x000D_
          ]_x000D_
        ],_x000D_
        "Statistics": {_x000D_
          "CreationDate": "2018-06-12T17:33:45.1645753+02:00",_x000D_
          "LastRefreshDate": "2018-04-26T07:10:44.5255544+02:00",_x000D_
          "TotalRefreshCount": 6,_x000D_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"2018-06-12T17:33:45.1645753+02:00",_x000D_
          "LastRefreshDate": "2018-04-26T07:15:24.7916645+02:00",_x000D_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64857.0_x000D_
          ]_x000D_
        ],_x000D_
        "Statistics": {_x000D_
          "CreationDate": "2018-06-12T17:33:45.1645753+02:00",_x000D_
          "LastRefreshDate": "2018-04-26T07:19:21.5659575+02:00",_x000D_
          "TotalRefreshCount": 2,_x000D_
          "CustomInfo": {}_x000D_
        }_x000D_
      },_x000D_
      "205": {_x000D_
        "$type": "Inside.Core.Formula.Definition.DefinitionAC, Inside.Core.Formula",_x000D_
        "ID": 205,_x000D_
        "Results": [_x000D_
          [_x000D_
            62522.06_x000D_
          ]_x000D_
        ],_x000D_
        "Statistics": {_x000D_
          "CreationDate": "2018-06-12T17:33:45.1645753+02:00",_x000D_
          "LastRefreshDate": "2018-04-26T07:19:21.5769649+02:00",_x000D_
          "TotalRefreshCount": 2,_x000D_
          "CustomInfo": {}_x000D_
        }_x000D_
      },_x000D_
      "206": {_x000D_
        "$type": "Inside.Core.Formula.Definition.DefinitionAC, Inside.Core.Formula",_x000D_
        "ID": 206,_x000D_
        "Results": [_x000D_
          [_x000D_
            5802.81_x000D_
          ]_x000D_
        ],_x000D_
        "Statistics": {_x000D_
          "CreationDate": "2018-06-12T17:33:45.1650761+02:00",_x000D_
          "LastRefreshDate": "2018-04-26T07:19:21.5829692+02:00",_x000D_
          "TotalRefreshCount": 2,_x000D_
          "CustomInfo": {}_x000D_
        }_x000D_
      },_x000D_
      "207": {_x000D_
        "$type": "Inside.Core.Formula.Definition.DefinitionAC, Inside.Core.Formula",_x000D_
        "ID": 207,_x000D_
        "Results": [_x000D_
          [_x000D_
            107785.05_x000D_
          ]_x000D_
        ],_x000D_
        "Statistics": {_x000D_
          "CreationDate": "2018-06-12T17:33:45.1650761+02:00",_x000D_
          "LastRefreshDate": "2018-04-26T07:19:21.586972+02:00",_x000D_
          "TotalRefreshCount": 2,_x000D_
          "CustomInfo": {}_x000D_
        }_x000D_
      },_x000D_
      "208": {_x000D_
        "$type": "Inside.Core.Formula.Definition.DefinitionAC, Inside.Core.Formula",_x000D_
        "ID": 208,_x000D_
        "Results": [_x000D_
          [_x000D_
            8600.0_x000D_
          ]_x000D_
        ],_x000D_
        "Statistics": {_x000D_
          "CreationDate": "2018-06-12T17:33:45.1650761+02:00",_x000D_
          "LastRefreshDate": "2018-04-26T07:19:21.5599528+02:00",_x000D_
          "TotalRefreshCount": 2,_x000D_
          "CustomInfo": {}_x000D_
        }_x000D_
      },_x000D_
      "209": {_x000D_
        "$type": "Inside.Core.Formula.Definition.DefinitionAC, Inside.Core.Formula",_x000D_
        "ID": 209,_x000D_
        "Results": [_x000D_
          [_x000D_
            72966.7_x000D_
          ]_x000D_
        ],_x000D_
        "Statistics": {_x000D_
          "CreationDate": "2018-06-12T17:33:45.1650761+02:00",_x000D_
          "LastRefreshDate": "2018-04-26T07:19:21.5959797+02:00",_x000D_
          "TotalRefreshCount": 2,_x000D_
          "CustomInfo": {}_x000D_
        }_x000D_
      },_x000D_
      "210": {_x000D_
        "$type": "Inside.Core.Formula.Definition.DefinitionAC, Inside.Core.Formula",_x000D_
        "ID": 210,_x000D_
        "Results": [_x000D_
          [_x000D_
            37524.62_x000D_
          ]_x000D_
        ],_x000D_
        "Statistics": {_x000D_
          "CreationDate": "2018-06-12T17:33:45.1650761+02:00",_x000D_
          "LastRefreshDate": "2018-04-26T07:19:21.5999821+02:00",_x000D_
          "TotalRefreshCount": 2,_x000D_
          "CustomInfo": {}_x000D_
        }_x000D_
      },_x000D_
      "211": {_x000D_
        "$type": "Inside.Core.Formula.Definition.DefinitionAC, Inside.Core.Formula",_x000D_
        "ID": 211,_x000D_
        "Results": [_x000D_
          [_x000D_
            41818.24_x000D_
          ]_x000D_
        ],_x000D_
        "Statistics": {_x000D_
          "CreationDate": "2018-06-12T17:33:45.1650761+02:00",_x000D_
          "LastRefreshDate": "2018-04-26T07:19:21.6049861+02:00",_x000D_
          "TotalRefreshCount": 2,_x000D_
          "CustomInfo": {}_x000D_
        }_x000D_
      },_x000D_
      "212": {_x000D_
        "$type": "Inside.Core.Formula.Definition.DefinitionAC, Inside.Core.Formula",_x000D_
        "ID": 212,_x000D_
        "Results": [_x000D_
          [_x000D_
            64346.479999999996_x000D_
          ]_x000D_
        ],_x000D_
        "Statistics": {_x000D_
          "CreationDate": "2018-06-12T17:33:45.1650761+02:00",_x000D_
          "LastRefreshDate": "2018-04-26T07:19:21.6099892+02:00",_x000D_
          "TotalRefreshCount": 2,_x000D_
          "CustomInfo": {}_x000D_
        }_x000D_
      },_x000D_
      "213": {_x000D_
        "$type": "Inside.Core.Formula.Definition.DefinitionAC, Inside.Core.Formula",_x000D_
        "ID": 213,_x000D_
        "Results": [_x000D_
          [_x000D_
            340979.57_x000D_
          ]_x000D_
        ],_x000D_
        "Statistics": {_x000D_
          "CreationDate": "2018-06-12T17:33:45.1650761+02:00",_x000D_
          "LastRefreshDate": "2018-04-26T07:19:21.591976+02:00",_x000D_
          "TotalRefreshCount": 2,_x000D_
          "CustomInfo": {}_x000D_
        }_x000D_
      },_x000D_
      "214": {_x000D_
        "$type": "Inside.Core.Formula.Definition.DefinitionAC, Inside.Core.Formula",_x000D_
        "ID": 214,_x000D_
        "Results": [_x000D_
          [_x000D_
            424283.8_x000D_
          ]_x000D_
        ],_x000D_
        "Statistics": {_x000D_
          "CreationDate": "2018-06-12T17:33:45.1650761+02:00",_x000D_
          "LastRefreshDate": "2018-04-26T07:19:21.571963+02:00",_x000D_
          "TotalRefreshCount": 2,_x000D_
          "CustomInfo": {}_x000D_
        }_x000D_
      },_x000D_
      "215": {_x000D_
        "$type": "Inside.Core.Formula.Definition.DefinitionAC, Inside.Core.Formula",_x000D_
        "ID": 215,_x000D_
        "Results": [_x000D_
          [_x000D_
            129147.96_x000D_
          ]_x000D_
        ],_x000D_
        "Statistics": {_x000D_
          "CreationDate": "2018-06-12T17:33:45.1650761+02:00",_x000D_
          "LastRefreshDate": "2018-04-26T07:19:21.539939+02:00",_x000D_
          "TotalRefreshCount": 2,_x000D_
          "CustomInfo": {}_x000D_
        }_x000D_
      },_x000D_
      "216": {_x000D_
        "$type": "Inside.Core.Formula.Definition.DefinitionAC, Inside.Core.Formula",_x000D_
        "ID": 216,_x000D_
        "Results": [_x000D_
          [_x000D_
            100720.67_x000D_
          ]_x000D_
        ],_x000D_
        "Statistics": {_x000D_
          "CreationDate": "2018-06-12T17:33:45.165576+02:00",_x000D_
          "LastRefreshDate": "2018-04-26T07:16:04.2678542+02:00",_x000D_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100720.67_x000D_
          ]_x000D_
        ],_x000D_
        "Statistics": {_x000D_
          "CreationDate": "2018-06-12T17:33:45.165576+02:00",_x000D_
          "LastRefreshDate": "2018-04-26T07:16:25.0341992+02:00",_x000D_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28249.42_x000D_
          ]_x000D_
        ],_x000D_
        "Statistics": {_x000D_
          "CreationDate": "2018-06-12T17:33:45.165576+02:00",_x000D_
          "LastRefreshDate": "2018-04-26T07:16:43.6044558+02:00",_x000D_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0.0_x000D_
          ]_x000D_
        ],_x000D_
        "Statistics": {_x000D_
          "CreationDate": "2018-06-12T17:33:45.165576+02:00",_x000D_
          "LastRefreshDate": "2018-04-26T07:16:52.9211467+02:00",_x000D_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3551.32_x000D_
          ]_x000D_
        ],_x000D_
        "Statistics": {_x000D_
          "CreationDate": "2018-06-12T17:33:45.165576+02:00",_x000D_
          "LastRefreshDate": "2018-04-26T07:16:52.9281521+02:00",_x000D_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7679.78_x000D_
          ]_x000D_
        ],_x000D_
        "Statistics": {_x000D_
          "CreationDate": "2018-06-12T17:33:45.165576+02:00",_x000D_
          "LastRefreshDate": "2018-04-26T07:16:52.9401606+02:00",_x000D_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"2018-06-12T17:33:45.165576+02:00",_x000D_
          "LastRefreshDate": "2018-04-26T07:16:52.9511697+02:00",_x000D_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"2018-06-12T17:33:45.165576+02:00",_x000D_
          "LastRefreshDate": "2018-04-26T07:16:52.9571727+02:00",_x000D_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2056.58_x000D_
          ]_x000D_
        ],_x000D_
        "Statistics": {_x000D_
          "CreationDate": "2018-06-12T17:33:45.165576+02:00",_x000D_
          "LastRefreshDate": "2018-04-26T07:16:52.9611751+02:00",_x000D_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15633.11_x000D_
          ]_x000D_
        ],_x000D_
        "Statistics": {_x000D_
          "CreationDate": "2018-06-12T17:33:45.165576+02:00",_x000D_
          "LastRefreshDate": "2018-04-26T07:16:52.9661791+02:00",_x000D_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14615.02_x000D_
          ]_x000D_
        ],_x000D_
        "Statistics": {_x000D_
          "CreationDate": "2018-06-12T17:33:45.166076+02:00",_x000D_
          "LastRefreshDate": "2018-04-26T07:16:52.9721825+02:00",_x000D_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6991.1_x000D_
          ]_x000D_
        ],_x000D_
        "Statistics": {_x000D_
          "CreationDate": "2018-06-12T17:33:45.166076+02:00",_x000D_
          "LastRefreshDate": "2018-04-26T07:16:52.9751851+02:00",_x000D_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21944.34_x000D_
          ]_x000D_
        ],_x000D_
        "Statistics": {_x000D_
          "CreationDate": "2018-06-12T17:33:45.166076+02:00",_x000D_
          "LastRefreshDate": "2018-04-26T07:16:52.9781872+02:00",_x000D_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"2018-06-12T17:33:45.166076+02:00",_x000D_
          "LastRefreshDate": "2018-04-26T07:16:52.9831908+02:00",_x000D_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"2018-06-12T17:33:45.166076+02:00",_x000D_
          "LastRefreshDate": "2018-04-26T07:22:10.672+02:00",_x000D_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"2018-06-12T17:33:45.166076+02:00",_x000D_
          "LastRefreshDate": "2018-06-04T09:10:08.0119215+02:00",_x000D_
          "TotalRefreshCount": 38,_x000D_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"2018-06-12T17:33:45.166076+02:00",_x000D_
          "LastRefreshDate": "2018-06-04T09:10:08.0534514+02:00",_x000D_
          "TotalRefreshCount</t>
  </si>
  <si>
    <t>": 28,_x000D_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"2018-06-12T17:33:45.166076+02:00",_x000D_
          "LastRefreshDate": "2018-06-04T09:10:08.0674618+02:00",_x000D_
          "TotalRefreshCount": 38,_x000D_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"2018-06-12T17:33:45.166076+02:00",_x000D_
          "LastRefreshDate": "2018-06-04T09:10:07.9854026+02:00",_x000D_
          "TotalRefreshCount": 38,_x000D_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"2018-06-12T17:33:45.166076+02:00",_x000D_
          "LastRefreshDate": "2018-06-04T09:10:08.0014149+02:00",_x000D_
          "TotalRefreshCount": 38,_x000D_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"2018-06-12T17:33:45.1665767+02:00",_x000D_
          "LastRefreshDate": "2018-06-04T09:10:07.9183555+02:00",_x000D_
          "TotalRefreshCount": 38,_x000D_
          "CustomInfo": {}_x000D_
        }_x000D_
      },_x000D_
      "237": {_x000D_
        "$type": "Inside.Core.Formula.Definition.DefinitionAC, Inside.Core.Formula",_x000D_
        "ID": 237,_x000D_
        "Results": [_x000D_
          [_x000D_
            0.0_x000D_
          ]_x000D_
        ],_x000D_
        "Statistics": {_x000D_
          "CreationDate": "2018-06-12T17:33:45.1665767+02:00",_x000D_
          "LastRefreshDate": "2018-06-04T09:10:07.9313643+02:00",_x000D_
          "TotalRefreshCount": 38,_x000D_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"2018-06-12T17:33:45.1665767+02:00",_x000D_
          "LastRefreshDate": "2018-06-04T09:10:07.9733937+02:00",_x000D_
          "TotalRefreshCount": 38,_x000D_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"2018-06-12T17:33:45.1665767+02:00",_x000D_
          "LastRefreshDate": "2018-06-04T09:10:08.0914779+02:00",_x000D_
          "TotalRefreshCount": 38,_x000D_
          "CustomInfo": {}_x000D_
        }_x000D_
      },_x000D_
      "240": {_x000D_
        "$type": "Inside.Core.Formula.Definition.DefinitionAC, Inside.Core.Formula",_x000D_
        "ID": 240,_x000D_
        "Results": [_x000D_
          [_x000D_
            5000.09_x000D_
          ]_x000D_
        ],_x000D_
        "Statistics": {_x000D_
          "CreationDate": "2018-06-12T17:33:45.1665767+02:00",_x000D_
          "LastRefreshDate": "2018-06-04T09:10:08.039441+02:00",_x000D_
          "TotalRefreshCount": 38,_x000D_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"2018-06-12T17:33:45.1665767+02:00",_x000D_
          "LastRefreshDate": "2018-06-04T09:10:07.9563816+02:00",_x000D_
          "TotalRefreshCount": 38,_x000D_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"2018-06-12T17:33:45.1665767+02:00",_x000D_
          "LastRefreshDate": "2018-06-04T09:10:07.942373+02:00",_x000D_
          "TotalRefreshCount": 38,_x000D_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"2018-06-12T17:33:45.1665767+02:00",_x000D_
          "LastRefreshDate": "2018-05-24T14:24:15.5836925+02:00",_x000D_
          "TotalRefreshCount": 16,_x000D_
          "CustomInfo": {}_x000D_
        }_x000D_
      },_x000D_
      "244": {_x000D_
        "$type": "Inside.Core.Formula.Definition.DefinitionAC, Inside.Core.Formula",_x000D_
        "ID": 244,_x000D_
        "Results": [_x000D_
          [_x000D_
            3551.32_x000D_
          ]_x000D_
        ],_x000D_
        "Statistics": {_x000D_
          "CreationDate": "2018-06-12T17:33:45.1665767+02:00",_x000D_
          "LastRefreshDate": "2018-05-24T14:24:15.5871946+02:00",_x000D_
          "TotalRefreshCount": 26,_x000D_
          "CustomInfo": {}_x000D_
        }_x000D_
      },_x000D_
      "245": {_x000D_
        "$type": "Inside.Core.Formula.Definition.DefinitionAC, Inside.Core.Formula",_x000D_
        "ID": 245,_x000D_
        "Results": [_x000D_
          [_x000D_
            7679.78_x000D_
          ]_x000D_
        ],_x000D_
        "Statistics": {_x000D_
          "CreationDate": "2018-06-12T17:33:45.1665767+02:00",_x000D_
          "LastRefreshDate": "2018-05-24T14:24:15.5916977+02:00",_x000D_
          "TotalRefreshCount": 26,_x000D_
          "CustomInfo": {}_x000D_
        }_x000D_
      },_x000D_
      "246": {_x000D_
        "$type": "Inside.Core.Formula.Definition.DefinitionAC, Inside.Core.Formula",_x000D_
        "ID": 246,_x000D_
        "Results": [_x000D_
          [_x000D_
            129147.96_x000D_
          ]_x000D_
        ],_x000D_
        "Statistics": {_x000D_
          "CreationDate": "2018-06-12T17:33:45.1670771+02:00",_x000D_
          "LastRefreshDate": "2018-05-24T14:24:15.5982028+02:00",_x000D_
          "TotalRefreshCount": 26,_x000D_
          "CustomInfo": {}_x000D_
        }_x000D_
      },_x000D_
      "247": {_x000D_
        "$type": "Inside.Core.Formula.Definition.DefinitionAC, Inside.Core.Formula",_x000D_
        "ID": 247,_x000D_
        "Results": [_x000D_
          [_x000D_
            8600.0_x000D_
          ]_x000D_
        ],_x000D_
        "Statistics": {_x000D_
          "CreationDate": "2018-06-12T17:33:45.1670771+02:00",_x000D_
          "LastRefreshDate": "2018-05-24T14:24:15.6037071+02:00",_x000D_
          "TotalRefreshCount": 26,_x000D_
          "CustomInfo": {}_x000D_
        }_x000D_
      },_x000D_
      "248": {_x000D_
        "$type": "Inside.Core.Formula.Definition.DefinitionAC, Inside.Core.Formula",_x000D_
        "ID": 248,_x000D_
        "Results": [_x000D_
          [_x000D_
            64857.0_x000D_
          ]_x000D_
        ],_x000D_
        "Statistics": {_x000D_
          "CreationDate": "2018-06-12T17:33:45.1670771+02:00",_x000D_
          "LastRefreshDate": "2018-05-24T14:24:15.6102112+02:00",_x000D_
          "TotalRefreshCount": 26,_x000D_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"2018-06-12T17:33:45.1670771+02:00",_x000D_
          "LastRefreshDate": "2018-05-24T14:24:15.6337273+02:00",_x000D_
          "TotalRefreshCount": 26,_x000D_
          "CustomInfo": {}_x000D_
        }_x000D_
      },_x000D_
      "250": {_x000D_
        "$type": "Inside.Core.Formula.Definition.DefinitionAC, Inside.Core.Formula",_x000D_
        "ID": 250,_x000D_
        "Results": [_x000D_
          [_x000D_
            0.0_x000D_
          ]_x000D_
        ],_x000D_
        "Statistics": {_x000D_
          "CreationDate": "2018-06-12T17:33:45.1670771+02:00",_x000D_
          "LastRefreshDate": "2018-05-24T14:24:15.6387304+02:00",_x000D_
          "TotalRefreshCount": 26,_x000D_
          "CustomInfo": {}_x000D_
        }_x000D_
      },_x000D_
      "251": {_x000D_
        "$type": "Inside.Core.Formula.Definition.DefinitionAC, Inside.Core.Formula",_x000D_
        "ID": 251,_x000D_
        "Results": [_x000D_
          [_x000D_
            2056.58_x000D_
          ]_x000D_
        ],_x000D_
        "Statistics": {_x000D_
          "CreationDate": "2018-06-12T17:33:45.1670771+02:00",_x000D_
          "LastRefreshDate": "2018-05-24T14:24:15.6437348+02:00",_x000D_
          "TotalRefreshCount": 26,_x000D_
          "CustomInfo": {}_x000D_
        }_x000D_
      },_x000D_
      "252": {_x000D_
        "$type": "Inside.Core.Formula.Definition.DefinitionAC, Inside.Core.Formula",_x000D_
        "ID": 252,_x000D_
        "Results": [_x000D_
          [_x000D_
            62522.06_x000D_
          ]_x000D_
        ],_x000D_
        "Statistics": {_x000D_
          "CreationDate": "2018-06-12T17:33:45.1670771+02:00",_x000D_
          "LastRefreshDate": "2018-05-24T14:24:15.6492378+02:00",_x000D_
          "TotalRefreshCount": 16,_x000D_
          "CustomInfo": {}_x000D_
        }_x000D_
      },_x000D_
      "253": {_x000D_
        "$type": "Inside.Core.Formula.Definition.DefinitionAC, Inside.Core.Formula",_x000D_
        "ID": 253,_x000D_
        "Results": [_x000D_
          [_x000D_
            5802.81_x000D_
          ]_x000D_
        ],_x000D_
        "Statistics": {_x000D_
          "CreationDate": "2018-06-12T17:33:45.1670771+02:00",_x000D_
          "LastRefreshDate": "2018-05-24T14:24:15.6562436+02:00",_x000D_
          "TotalRefreshCount": 26,_x000D_
          "CustomInfo": {}_x000D_
        }_x000D_
      },_x000D_
      "254": {_x000D_
        "$type": "Inside.Core.Formula.Definition.DefinitionAC, Inside.Core.Formula",_x000D_
        "ID": 254,_x000D_
        "Results": [_x000D_
          [_x000D_
            107785.05_x000D_
          ]_x000D_
        ],_x000D_
        "Statistics": {_x000D_
          "CreationDate": "2018-06-12T17:33:45.1670771+02:00",_x000D_
          "LastRefreshDate": "2018-05-24T14:24:15.6632486+02:00",_x000D_
          "TotalRefreshCount": 26,_x000D_
          "CustomInfo": {}_x000D_
        }_x000D_
      },_x000D_
      "255": {_x000D_
        "$type": "Inside.Core.Formula.Definition.DefinitionAC, Inside.Core.Formula",_x000D_
        "ID": 255,_x000D_
        "Results": [_x000D_
          [_x000D_
            14615.02_x000D_
          ]_x000D_
        ],_x000D_
        "Statistics": {_x000D_
          "CreationDate": "2018-06-12T17:33:45.1670771+02:00",_x000D_
          "LastRefreshDate": "2018-05-24T14:24:15.6852636+02:00",_x000D_
          "TotalRefreshCount": 26,_x000D_
          "CustomInfo": {}_x000D_
        }_x000D_
      },_x000D_
      "256": {_x000D_
        "$type": "Inside.Core.Formula.Definition.DefinitionAC, Inside.Core.Formula",_x000D_
        "ID": 256,_x000D_
        "Results": [_x000D_
          [_x000D_
            6991.1_x000D_
          ]_x000D_
        ],_x000D_
        "Statistics": {_x000D_
          "CreationDate": "2018-06-12T17:33:45.1675774+02:00",_x000D_
          "LastRefreshDate": "2018-05-24T14:24:15.6902672+02:00",_x000D_
          "TotalRefreshCount": 26,_x000D_
          "CustomInfo": {}_x000D_
        }_x000D_
      },_x000D_
      "257": {_x000D_
        "$type": "Inside.Core.Formula.Definition.DefinitionAC, Inside.Core.Formula",_x000D_
        "ID": 257,_x000D_
        "Results": [_x000D_
          [_x000D_
            21944.34_x000D_
          ]_x000D_
        ],_x000D_
        "Statistics": {_x000D_
          "CreationDate": "2018-06-12T17:33:45.1675774+02:00",_x000D_
          "LastRefreshDate": "2018-05-24T14:24:15.6942704+02:00",_x000D_
          "TotalRefreshCount": 26,_x000D_
          "CustomInfo": {}_x000D_
        }_x000D_
      },_x000D_
      "258": {_x000D_
        "$type": "Inside.Core.Formula.Definition.DefinitionAC, Inside.Core.Formula",_x000D_
        "ID": 258,_x000D_
        "Results": [_x000D_
          [_x000D_
            72966.7_x000D_
          ]_x000D_
        ],_x000D_
        "Statistics": {_x000D_
          "CreationDate": "2018-06-12T17:33:45.1675774+02:00",_x000D_
          "LastRefreshDate": "2018-05-24T14:24:15.7007746+02:00",_x000D_
          "TotalRefreshCount": 26,_x000D_
          "CustomInfo": {}_x000D_
        }_x000D_
      },_x000D_
      "259": {_x000D_
        "$type": "Inside.Core.Formula.Definition.DefinitionAC, Inside.Core.Formula",_x000D_
        "ID": 259,_x000D_
        "Results": [_x000D_
          [_x000D_
            37524.62_x000D_
          ]_x000D_
        ],_x000D_
        "Statistics": {_x000D_
          "CreationDate": "2018-06-12T17:33:45.1675774+02:00",_x000D_
          "LastRefreshDate": "2018-05-24T14:24:15.7057777+02:00",_x000D_
          "TotalRefreshCount": 26,_x000D_
          "CustomInfo": {}_x000D_
        }_x000D_
      },_x000D_
      "260": {_x000D_
        "$type": "Inside.Core.Formula.Definition.DefinitionAC, Inside.Core.Formula",_x000D_
        "ID": 260,_x000D_
        "Results": [_x000D_
          [_x000D_
            41818.24_x000D_
          ]_x000D_
        ],_x000D_
        "Statistics": {_x000D_
          "CreationDate": "2018-06-12T17:33:45.1675774+02:00",_x000D_
          "LastRefreshDate": "2018-05-24T14:24:15.711784+02:00",_x000D_
          "TotalRefreshCount": 26,_x000D_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"2018-06-12T17:33:45.1675774+02:00",_x000D_
          "LastRefreshDate": "2018-05-24T14:24:15.7337978+02:00",_x000D_
          "TotalRefreshCount": 26,_x000D_
          "CustomInfo": {}_x000D_
        }_x000D_
      },_x000D_
      "262": {_x000D_
        "$type": "Inside.Core.Formula.Definition.DefinitionAC, Inside.Core.Formula",_x000D_
        "ID": 262,_x000D_
        "Results": [_x000D_
          [_x000D_
            15633.11_x000D_
          ]_x000D_
        ],_x000D_
        "Statistics": {_x000D_
          "CreationDate": "2018-06-12T17:33:45.1675774+02:00",_x000D_
          "LastRefreshDate": "2018-05-24T14:24:15.7388013+02:00",_x000D_
          "TotalRefreshCount": 26,_x000D_
          "CustomInfo": {}_x000D_
        }_x000D_
      },_x000D_
      "263": {_x000D_
        "$type": "Inside.Core.Formula.Definition.DefinitionAC, Inside.Core.Formula",_x000D_
        "ID": 263,_x000D_
        "Results": [_x000D_
          [_x000D_
            64346.479999999996_x000D_
          ]_x000D_
        ],_x000D_
        "Statistics": {_x000D_
          "CreationDate": "2018-06-12T17:33:45.1675774+02:00",_x000D_
          "LastRefreshDate": "2018-05-24T14:24:15.7458071+02:00",_x000D_
          "TotalRefreshCount": 26,_x000D_
          "CustomInfo": {}_x000D_
        }_x000D_
      },_x000D_
      "264": {_x000D_
        "$type": "Inside.Core.Formula.Definition.DefinitionAC, Inside.Core.Formula",_x000D_
        "ID": 264,_x000D_
        "Results": [_x000D_
          [_x000D_
            340979.57_x000D_
          ]_x000D_
        ],_x000D_
        "Statistics": {_x000D_
          "CreationDate": "2018-06-12T17:33:45.1675774+02:00",_x000D_
          "LastRefreshDate": "2018-05-24T14:24:15.7548131+02:00",_x000D_
          "TotalRefreshCount": 26,_x000D_
          "CustomInfo": {}_x000D_
        }_x000D_
      },_x000D_
      "265": {_x000D_
        "$type": "Inside.Core.Formula.Definition.DefinitionAC, Inside.Core.Formula",_x000D_
        "ID": 265,_x000D_
        "Results": [_x000D_
          [_x000D_
            424283.8_x000D_
          ]_x000D_
        ],_x000D_
        "Statistics": {_x000D_
          "CreationDate": "2018-06-12T17:33:45.1675774+02:00",_x000D_
          "LastRefreshDate": "2018-05-24T14:24:15.7613168+02:00",_x000D_
          "TotalRefreshCount": 26,_x000D_
          "CustomInfo": {}_x000D_
        }_x000D_
      },_x000D_
      "266": {_x000D_
        "$type": "Inside.Core.Formula.Definition.DefinitionAC, Inside.Core.Formula",_x000D_
        "ID": 266,_x000D_
        "Results": [_x000D_
          [_x000D_
            28249.42_x000D_
          ]_x000D_
        ],_x000D_
        "Statistics": {_x000D_
          "CreationDate": "2018-06-12T17:33:45.1680778+02:00",_x000D_
          "LastRefreshDate": "2018-05-24T14:24:15.7883358+02:00",_x000D_
          "TotalRefreshCount": 26,_x000D_
          "CustomInfo": {}_x000D_
        }_x000D_
      },_x000D_
      "267": {_x000D_
        "$type": "Inside.Core.Formula.Definition.DefinitionAC, Inside.Core.Formula",_x000D_
        "ID": 267,_x000D_
        "Results": [_x000D_
          [_x000D_
            64857.0_x000D_
          ]_x000D_
        ],_x000D_
        "Statistics": {_x000D_
          "CreationDate": "2018-06-12T17:33:45.1680778+02:00",_x000D_
          "LastRefreshDate": "2018-06-04T09:10:07.9033457+02:00",_x000D_
          "TotalRefreshCount": 12,_x000D_
          "CustomInfo": {}_x000D_
        }_x000D_
      },_x000D_
      "268": {_x000D_
        "$type": "Inside.Core.Formula.Definition.DefinitionAC, Inside.Core.Formula",_x000D_
        "ID": 268,_x000D_
        "Results": [_x000D_
          [_x000D_
            62522.06_x000D_
          ]_x000D_
        ],_x000D_
        "Statistics": {_x000D_
          "CreationDate": "2018-06-12T17:33:45.1680778+02:00",_x000D_
          "LastRefreshDate": "2018-06-04T09:10:07.724718+02:00",_x000D_
          "TotalRefreshCount": 12,_x000D_
          "CustomInfo": {}_x000D_
        }_x000D_
      },_x000D_
      "269": {_x000D_
        "$type": "Inside.Core.Formula.Definition.DefinitionAC, Inside.Core.Formula",_x000D_
        "ID": 269,_x000D_
        "Results": [_x000D_
          [_x000D_
            5802.81_x000D_
          ]_x000D_
        ],_x000D_
        "Statistics": {_x000D_
          "CreationDate": "2018-06-12T17:33:45.1680778+02:00",_x000D_
          "LastRefreshDate": "2018-06-04T09:10:07.7422313+02:00",_x000D_
          "TotalRefreshCount": 12,_x000D_
          "CustomInfo": {}_x000D_
        }_x000D_
      },_x000D_
      "270": {_x000D_
        "$type": "Inside.Core.Formula.Definition.DefinitionAC, Inside.Core.Formula",_x000D_
        "ID": 270,_x000D_
        "Results": [_x000D_
          [_x000D_
            107785.05_x000D_
          ]_x000D_
        ],_x000D_
        "Statistics": {_x000D_
          "CreationDate": "2018-06-12T17:33:45.1680778+02:00",_x000D_
          "LastRefreshDate": "2018-06-04T09:10:07.7562408+02:00",_x000D_
          "TotalRefreshCount": 12,_x000D_
          "CustomInfo": {}_x000D_
        }_x000D_
      },_x000D_
      "271": {_x000D_
        "$type": "Inside.Core.Formula.Definition.DefinitionAC, Inside.Core.Formula",_x000D_
        "ID": 271,_x000D_
        "Results": [_x000D_
          [_x000D_
            340979.57_x000D_
          ]_x000D_
        ],_x000D_
        "Statistics": {_x000D_
          "CreationDate": "2018-06-12T17:33:45.1680778+02:00",_x000D_
          "LastRefreshDate": "2018-06-04T09:10:07.7712506+02:00",_x000D_
          "TotalRefreshCount": 12,_x000D_
          "CustomInfo": {}_x000D_
        }_x000D_
      },_x000D_
      "272": {_x000D_
        "$type": "Inside.Core.Formula.Definition.DefinitionAC, Inside.Core.Formula",_x000D_
        "ID": 272,_x000D_
        "Results": [_x000D_
          [_x000D_
            424283.8_x000D_
          ]_x000D_
        ],_x000D_
        "Statistics": {_x000D_
          "CreationDate": "2018-06-12T17:33:45.1680778+02:00",_x000D_
          "LastRefreshDate": "2018-06-04T09:10:07.7872624+02:00",_x000D_
          "TotalRefreshCount": 12,_x000D_
          "CustomInfo": {}_x000D_
        }_x000D_
      },_x000D_
      "273": {_x000D_
        "$type": "Inside.Core.Formula.Definition.DefinitionAC, Inside.Core.Formula",_x000D_
        "ID": 273,_x000D_
        "Results": [_x000D_
          [_x000D_
            8600.0_x000D_
          ]_x000D_
        ],_x000D_
        "Statistics": {_x000D_
          "CreationDate": "2018-06-12T17:33:45.1685743+02:00",_x000D_
          "LastRefreshDate": "2018-06-04T09:10:07.8012719+02:00",_x000D_
          "TotalRefreshCount": 12,_x000D_
          "CustomInfo": {}_x000D_
        }_x000D_
      },_x000D_
      "274": {_x000D_
        "$type": "Inside.Core.Formula.Definition.DefinitionAC, Inside.Core.Formula",_x000D_
        "ID": 274,_x000D_
        "Results": [_x000D_
          [_x000D_
            72966.7_x000D_
          ]_x000D_
        ],_x000D_
        "Statistics": {_x000D_
          "CreationDate": "2018-06-12T17:33:45.1685743+02:00",_x000D_
          "LastRefreshDate": "2018-06-04T09:10:07.8202846+02:00",_x000D_
          "TotalRefreshCount": 12,_x000D_
          "CustomInfo": {}_x000D_
        }_x000D_
      },_x000D_
      "275": {_x000D_
        "$type": "Inside.Core.Formula.Definition.DefinitionAC, Inside.Core.Formula",_x000D_
        "ID": 275,_x000D_
        "Results": [_x000D_
          [_x000D_
            37524.62_x000D_
          ]_x000D_
        ],_x000D_
        "Statistics": {_x000D_
          "CreationDate": "2018-06-12T17:33:45.1695741+02:00",_x000D_
          "LastRefreshDate": "2018-06-04T09:10:07.8337946+02:00",_x000D_
          "TotalRefreshCount": 12,_x000D_
          "CustomInfo": {}_x000D_
        }_x000D_
      },_x000D_
      "276": {_x000D_
        "$type": "Inside.Core.Formula.Definition.DefinitionAC, Inside.Core.Formula",_x000D_
        "ID": 276,_x000D_
        "Results": [_x000D_
          [_x000D_
            41818.24_x000D_
          ]_x000D_
        ],_x000D_
        "Statistics": {_x000D_
          "CreationDate": "2018-06-12T17:33:45.1695741+02:00",_x000D_
          "LastRefreshDate": "2018-06-04T09:10:07.8483058+02:00",_x000D_
          "TotalRefreshCount": 12,_x000D_
          "CustomInfo": {}_x000D_
        }_x000D_
      },_x000D_
      "277": {_x000D_
        "$type": "Inside.Core.Formula.Definition.DefinitionAC, Inside.Core.Formula",_x000D_
        "ID": 277,_x000D_
        "Results": [_x000D_
          [_x000D_
            64346.479999999996_x000D_
          ]_x000D_
        ],_x000D_
        "Statistics": {_x000D_
          "CreationDate": "2018-06-12T17:33:45.1695741+02:00",_x000D_
          "LastRefreshDate": "2018-06-04T09:10:07.8608142+02:00",_x000D_
          "TotalRefreshCount": 12,_x000D_
          "CustomInfo": {}_x000D_
        }_x000D_
      },_x000D_
      "278": {_x000D_
        "$type": "Inside.Core.Formula.Definition.DefinitionAC, Inside.Core.Formula",_x000D_
        "ID": 278,_x000D_
        "Results": [_x000D_
          [_x000D_
            129147.96_x000D_
          ]_x000D_
        ],_x000D_
        "Statistics": {_x000D_
          "CreationDate": "2018-06-12T17:33:45.1695741+02:00",_x000D_
          "LastRefreshDate": "2018-06-04T09:10:07.8903347+02:00",_x000D_
          "TotalRefreshCount": 12,_x000D_
          "CustomInfo": {}_x000D_
        }_x000D_
      },_x000D_
      "279": {_x000D_
        "$type": "Inside.Core.Formula.Definition.DefinitionAC, Inside.Core.Formula",_x000D_
        "ID": 279,_x000D_
        "Results": [_x000D_
          [_x000D_
            28249.42_x000D_
          ]_x000D_
        ],_x000D_
        "Statistics": {_x000D_
          "CreationDate": "2018-06-12T17:33:45.1700753+02:00",_x000D_
          "LastRefreshDate": "2018-06-04T09:10:07.7047043+02:00",_x000D_
          "TotalRefreshCount": 12,_x000D_
          "CustomInfo": {}_x000D_
        }_x000D_
      },_x000D_
      "280": {_x000D_
        "$type": "Inside.Core.Formula.Definition.DefinitionAC, Inside.Core.Formula",_x000D_
        "ID": 280,_x000D_
        "Results": [_x000D_
          [_x000D_
            0.0_x000D_
          ]_x000D_
        ],_x000D_
        "Statistics": {_x000D_
          "CreationDate": "2018-06-12T17:33:45.1700753+02:00",_x000D_
          "LastRefreshDate": "2018-06-04T09:10:07.5565983+02:00",_x000D_
          "TotalRefreshCount": 12,_x000D_
          "CustomInfo": {}_x000D_
        }_x000D_
      },_x000D_
      "281": {_x000D_
        "$type": "Inside.Core.Formula.Definition.DefinitionAC, Inside.Core.Formula",_x000D_
        "ID": 281,_x000D_
        "Results": [_x000D_
          [_x000D_
            3551.32_x000D_
          ]_x000D_
        ],_x000D_
        "Statistics": {_x000D_
          "CreationDate": "2018-06-12T17:33:45.1700753+02:00",_x000D_
          "LastRefreshDate": "2018-06-04T09:10:07.5761121+02:00",_x000D_
          "TotalRefreshCount": 12,_x000D_
          "CustomInfo": {}_x000D_
        }_x000D_
      },_x000D_
      "282": {_x000D_
        "$type": "Inside.Core.Formula.Definition.DefinitionAC, Inside.Core.Formula",_x000D_
        "ID": 282,_x000D_
        "Results": [_x000D_
          [_x000D_
            7679.78_x000D_
          ]_x000D_
        ],_x000D_
        "Statistics": {_x000D_
          "CreationDate": "2018-06-12T17:33:45.1700753+02:00",_x000D_
          "LastRefreshDate": "2018-06-04T09:10:07.5921243+02:00",_x000D_
          "TotalRefreshCount": 12,_x000D_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"2018-06-12T17:33:45.1700753+02:00",_x000D_
          "LastRefreshDate": "2018-06-04T09:10:07.6041324+02:00",_x000D_
          "TotalRefreshCount": 12,_x000D_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"2018-06-12T17:33:45.1700753+02:00",_x000D_
          "LastRefreshDate": "2018-06-04T09:10:07.616141+02:00",_x000D_
          "TotalRefreshCount": 12,_x000D_
          "CustomInfo": {}_x000D_
        }_x000D_
      },_x000D_
      "285": {_x000D_
        "$type": "Inside.Core.Formula.Definition.DefinitionAC, Inside.Core.Formula",_x000D_
        "ID": 285,_x000D_
        "Results": [_x000D_
          [_x000D_
            2056.58_x000D_
          ]_x000D_
        ],_x000D_
        "Statistics": {_x000D_
          "CreationDate": "2018-06-12T17:33:45.170574+02:00",_x000D_
          "LastRefreshDate": "2018-06-04T09:10:07.624647+02:00",_x000D_
          "TotalRefreshCount": 12,_x000D_
          "CustomInfo": {}_x000D_
        }_x000D_
      },_x000D_
      "286": {_x000D_
        "$type": "Inside.Core.Formula.Definition.DefinitionAC, Inside.Core.Formula",_x000D_
        "ID": 286,_x000D_
        "Results": [_x000D_
          [_x000D_
            14615.02_x000D_
          ]_x000D_
        ],_x000D_
        "Statistics": {_x000D_
          "CreationDate": "2018-06-12T17:33:45.170574+02:00",_x000D_
          "LastRefreshDate": "2018-06-04T09:10:07.6391569+02:00",_x000D_
          "TotalRefreshCount": 12,_x000D_
          "CustomInfo": {}_x000D_
        }_x000D_
      },_x000D_
      "287": {_x000D_
        "$type": "Inside.Core.Formula.Definition.DefinitionAC, Inside.Core.Formula",_x000D_
        "ID": 287,_x000D_
        "Results": [_x000D_
          [_x000D_
            6991.1_x000D_
          ]_x000D_
        ],_x000D_
        "Statistics": {_x000D_
          "CreationDate": "2018-06-12T17:33:45.170574+02:00",_x000D_
          "LastRefreshDate": "2018-06-04T09:10:07.6531672+02:00",_x000D_
          "TotalRefreshCount": 12,_x000D_
          "CustomInfo": {}_x000D_
        }_x000D_
      },_x000D_
      "288": {_x000D_
        "$type": "Inside.Core.Formula.Definition.DefinitionAC, Inside.Core.Formula",_x000D_
        "ID": 288,_x000D_
        "Results": [_x000D_
          [_x000D_
            21944.34_x000D_
          ]_x000D_
        ],_x000D_
        "Statistics": {_x000D_
          "CreationDate": "2018-06-12T17:33:45.170574+02:00",_x000D_
          "LastRefreshDate": "2018-06-04T09:10:07.6661773+02:00",_x000D_
          "TotalRefreshCount": 12,_x000D_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"2018-06-12T17:33:45.170574+02:00",_x000D_
          "LastRefreshDate": "2018-06-04T09:10:07.6826882+02:00",_x000D_
          "TotalRefreshCount": 12,_x000D_
          "CustomInfo": {}_x000D_
        }_x000D_
      },_x000D_
      "290": {_x000D_
        "$type": "Inside.Core.Formula.Definition.DefinitionAC, Inside.Core.Formula",_x000D_
        "ID": 290,_x000D_
        "Results": [_x000D_
          [_x000D_
            15633.11_x000D_
          ]_x000D_
        ],_x000D_
        "Statistics": {_x000D_
          "CreationDate": "2018-06-12T17:33:45.170574+02:00",_x000D_
          "LastRefreshDate": "2018-06-04T09:10:07.6921949+02:00",_x000D_
          "TotalRefreshCount": 12,_x000D_
          "CustomInfo": {}_x000D_
        }_x000D_
      }_x000D_
    },_x000D_
    "LastID": 290_x000D_
  }_x000D_
}</t>
  </si>
  <si>
    <t>{_x000D_
  "Formulas": {_x000D_
    "=RIK_AC(\"INF19__;INF04@E=0,S=14,G=0,T=0,P=0:@R=A,S=2,V={0}:\";B$2)": 1,_x000D_
    "=RIK_AC(\"INF19__;INF04@E=0,S=21,G=0,T=0,P=0:@R=A,S=2,V={0}:\";B$2)": 2,_x000D_
    "=RIK_AC(\"INF19__;INF04@E=0,S=23,G=0,T=0,P=0:@R=A,S=2,V={0}:\";B$2)": 3,_x000D_
    "=RIK_AC(\"INF19__;INF04@E=0,S=42,G=0,T=0,P=0:@R=A,S=2,V={0}:\";B$2)": 4,_x000D_
    "=RIK_AC(\"INF19__;INF04@E=0,S=52,G=0,T=0,P=0:@R=A,S=2,V={0}:\";B$2)": 5,_x000D_
    "=RIK_AC(\"INF19__;INF04@E=0,S=12,G=0,T=0,P=0:@R=A,S=2,V={0}:\";B$2)": 6,_x000D_
    "=RIK_AC(\"INF19__;INF04@E=0,S=23,G=0,T=0,P=0:@R=A,S=2,V={0}:\";B$7)": 7,_x000D_
    "=RIK_AC(\"INF19__;INF04@E=0,S=21,G=0,T=0,P=0:@R=A,S=2,V={0}:\";B$7)": 8,_x000D_
    "=RIK_AC(\"INF19__;INF04@E=0,S=52,G=0,T=0,P=0:@R=A,S=2,V={0}:\";B$7)": 9,_x000D_
    "=RIK_AC(\"INF19__;INF04@E=0,S=42,G=0,T=0,P=0:@R=A,S=2,V={0}:\";B$7)": 10,_x000D_
    "=RIK_AC(\"INF19__;INF04@E=0,S=8|3,G=0,T=0,P=0:@R=A,S=74,V={0}:R=B,S=2,V={1}:\";B$1;B$2)": 11,_x000D_
    "=RIK_AC(\"INF19__;INF04@E=0,S=8|44,G=0,T=0,P=0:@R=A,S=74,V={0}:R=B,S=2,V={1}:\";B$1;B$2)": 12,_x000D_
    "=RIK_AC(\"INF19__;INF04@E=0,S=8|45,G=0,T=0,P=0:@R=A,S=74,V={0}:R=B,S=2,V={1}:\";B$1;B$2)": 13,_x000D_
    "=RIK_AC(\"INF19__;INF04@E=0,S=8|47,G=0,T=0,P=0:@R=A,S=74,V={0}:R=B,S=2,V={1}:\";B$1;B$2)": 14,_x000D_
    "=RIK_AC(\"INF19__;INF04@E=0,S=8|26,G=0,T=0,P=0:@R=A,S=74,V={0}:R=B,S=2,V={1}:\";B$1;B$2)": 15,_x000D_
    "=RIK_AC(\"INF19__;INF04@E=0,S=8|34,G=0,T=0,P=0:@R=A,S=74,V={0}:R=B,S=2,V={1}:\";B$1;B$2)": 16,_x000D_
    "=RIK_AC(\"INF19__;INF04@E=0,S=8|6,G=0,T=0,P=0:@R=A,S=74,V={0}:R=B,S=2,V={1}:\";$B$1;$B$2)": 17,_x000D_
    "=RIK_AC(\"INF19__;INF04@E=0,S=8|7,G=0,T=0,P=0:@R=A,S=74,V={0}:R=B,S=2,V={1}:\";$B$1;$B$2)": 18,_x000D_
    "=RIK_AC(\"INF19__;INF04@E=0,S=8|8,G=0,T=0,P=0:@R=A,S=74,V={0}:R=B,S=2,V={1}:\";$B$1;$B$2)": 19,_x000D_
    "=RIK_AC(\"INF19__;INF04@E=0,S=8|9,G=0,T=0,P=0:@R=A,S=74,V={0}:R=B,S=2,V={1}:\";$B$1;$B$2)": 20,_x000D_
    "=RIK_AC(\"INF19__;INF04@E=0,S=8|6,G=0,T=0,P=0:@R=A,S=74,V={0}:R=B,S=2,V={1}:\";$B$1;$B$3)": 21,_x000D_
    "=RIK_AC(\"INF19__;INF04@E=0,S=8|8,G=0,T=0,P=0:@R=A,S=74,V={0}:R=B,S=2,V={1}:\";$B$1;$B$3)": 22,_x000D_
    "=RIK_AC(\"INF19__;INF04@E=0,S=8|7,G=0,T=0,P=0:@R=A,S=74,V={0}:R=B,S=2,V={1}:\";$B$1;$B$3)": 23,_x000D_
    "=RIK_AC(\"INF19__;INF04@E=0,S=8|9,G=0,T=0,P=0:@R=A,S=74,V={0}:R=B,S=2,V={1}:\";$B$1;$B$3)": 24,_x000D_
    "=RIK_AC(\"INF19__;INF04@E=0,S=8|34,G=0,T=0,P=0:@R=A,S=74,V={0}:R=B,S=2,V={1}:\";B$1;B$3)": 25,_x000D_
    "=RIK_AC(\"INF19__;INF04@E=0,S=8|26,G=0,T=0,P=0:@R=A,S=74,V={0}:R=B,S=2,V={1}:\";B$1;B$3)": 26,_x000D_
    "=RIK_AC(\"INF19__;INF04@E=0,S=8|47,G=0,T=0,P=0:@R=A,S=74,V={0}:R=B,S=2,V={1}:\";B$1;B$3)": 27,_x000D_
    "=RIK_AC(\"INF19__;INF04@E=0,S=8|45,G=0,T=0,P=0:@R=A,S=74,V={0}:R=B,S=2,V={1}:\";B$1;B$3)": 28,_x000D_
    "=RIK_AC(\"INF19__;INF04@E=0,S=8|3,G=0,T=0,P=0:@R=A,S=74,V={0}:R=B,S=2,V={1}:\";B$1;B$3)": 29,_x000D_
    "=RIK_AC(\"INF19__;INF04@E=0,S=8|44,G=0,T=0,P=0:@R=A,S=74,V={0}:R=B,S=2,V={1}:\";B$1;B$3)": 30,_x000D_
    "=RIK_AC(\"INF19__;INF04@E=1,S=61,G=0,T=0,P=0:@R=A,S=74,V={0}:R=B,S=2,V={1}:\";$B$1;$B$3)": 31,_x000D_
    "=RIK_AC(\"INF19__;INF04@E=1,S=4,G=0,T=0,P=0:@R=A,S=74,V={0}:R=B,S=2,V={1}:\";$B$1;$B$3)": 32,_x000D_
    "=RIK_AC(\"INF19__;INF04@E=1,S=8,G=0,T=0,P=0:@R=A,S=74,V={0}:R=B,S=2,V={1}:\";$B$1;$B$3)": 33,_x000D_
    "=RIK_AC(\"INF19__;INF04@E=1,S=5,G=0,T=0,P=0:@R=A,S=74,V={0}:R=B,S=2,V={1}:\";$B$1;$B$3)": 34,_x000D_
    "=RIK_AC(\"INF19__;INF04@E=1,S=9,G=0,T=0,P=0:@R=A,S=74,V={0}:R=B,S=2,V={1}:\";$B$1;$B$3)": 35,_x000D_
    "=RIK_AC(\"INF19__;INF04@E=1,S=9,G=0,T=0,P=0:@R=A,S=74,V={0}:R=B,S=2,V={1}:\";$B$1;$B$2)": 36,_x000D_
    "=RIK_AC(\"INF19__;INF04@E=1,S=5,G=0,T=0,P=0:@R=A,S=74,V={0}:R=B,S=2,V={1}:\";$B$1;$B$2)": 37,_x000D_
    "=RIK_AC(\"INF19__;INF04@E=1,S=8,G=0,T=0,P=0:@R=A,S=74,V={0}:R=B,S=2,V={1}:\";$B$1;$B$2)": 38,_x000D_
    "=RIK_AC(\"INF19__;INF04@E=1,S=4,G=0,T=0,P=0:@R=A,S=74,V={0}:R=B,S=2,V={1}:\";$B$1;$B$2)": 39,_x000D_
    "=RIK_AC(\"INF19__;INF04@E=1,S=61,G=0,T=0,P=0:@R=A,S=74,V={0}:R=B,S=2,V={1}:\";$B$1;$B$2)": 40,_x000D_
    "=RIK_AC(\"INF19__;INF04@E=0,S=8|1,G=0,T=0,P=0:@R=C,S=74,V={0}:R=D,S=2,V={1}:\";$B$1;$C$2)": 41,_x000D_
    "=RIK_AC(\"INF19__;INF04@E=0,S=8|1,G=0,T=0,P=0:@R=C,S=74,V={0}:R=D,S=2,V={1}:\";$B$1;$B$2)": 42,_x000D_
    "=RIK_AC(\"INF19__;INF04@E=0,S=8|3,G=0,T=0,P=0:@R=A,S=74,V={0}:R=B,S=2,V={1}:\";B$3;B$4)": 43,_x000D_
    "=RIK_AC(\"INF19__;INF04@E=0,S=8|10,G=0,T=0,P=0:@R=A,S=74,V={0}:R=B,S=2,V={1}:\";B$3;B$4)": 44,_x000D_
    "=RIK_AC(\"INF19__;INF04@L=CP - Ville,E=0,G=0,T=0,P=0,F=[8|50]&amp;{g} {g}&amp;[8|51],Y=1:@R=A,S=74,V={0}:R=B,S=2,V={1}:\";B$3;B$4)": 45,_x000D_
    "=RIK_AC(\"INF19__;INF04@L=CP - Ville,E=0,G=0,T=0,P=0,F=CONCAT(CONCAT([8|50];{g} {g});[8|51]),Y=1:@R=A,S=74,V={0}:R=B,S=2,V={1}:\";B$3;B$4)": 46,_x000D_
    "=RIK_AC(\"INF19__;INF04@L=CP - Ville,E=0,G=0,T=0,P=0,F=CONCATENER(CONCATENER([8|50];{g} {g});[8|51]),Y=1:@R=A,S=74,V={0}:R=B,S=2,V={1}:\";B$3;B$4)": 47,_x000D_
    "=RIK_AC(\"INF19__;INF04@L=CP - Ville,E=0,G=0,T=0,P=0,F=CONCATENER([8|11];[8|12]),Y=1:@R=A,S=74,V={0}:R=B,S=2,V={1}:\";B$3;B$4)": 48,_x000D_
    "=RIK_AC(\"INF19__;INF04@L=CP - Ville,E=0,G=0,T=0,P=0,F=CONCATENER(CONCATENER([8|11];{g}-{g});[8|12]),Y=1:@R=A,S=74,V={0}:R=B,S=2,V={1}:\";B$3;B$4)": 49,_x000D_
    "=RIK_AC(\"INF19__;INF04@L=CP - Ville,E=0,G=0,T=0,P=0,F=CONCATENER(CONCATENER([8|11];'-';[8|12]),Y=1:@R=A,S=74,V={0}:R=B,S=2,V={1}:\";B$3;B$4)": 50,_x000D_
    "=RIK_AC(\"INF19__;INF04@L=CP - Ville,E=0,G=0,T=0,P=0,F=CONCATENER(CONCATENER([8|11];{g} -{g};[8|12]),Y=1:@R=A,S=74,V={0}:R=B,S=2,V={1}:\";B$3;B$4)": 51,_x000D_
    "=RIK_AC(\"INF19__;INF04@L=CP - Ville,E=0,G=0,T=0,P=0,F=CONCATENER(CONCATENER([8|11];{g}-{g};[8|12]),Y=1:@R=A,S=74,V={0}:R=B,S=2,V={1}:\";B$3;B$4)": 52,_x000D_
    "=RIK_AC(\"INF19__;INF04@E=0,S=8|1,G=0,T=0,P=0:@R=C,S=74,V={0}:R=D,S=2,V={1}:\";$B$3;$B$4)": 53,_x000D_
    "=RIK_AC(\"INF19__;INF04@E=1,S=8,G=0,T=0,P=0:@R=A,S=74,V={0}:R=B,S=2,V={1}:\";$B$3;$B$4)": 54,_x000D_
    "=RIK_AC(\"INF19__;INF04@E=0,S=8|6,G=0,T=0,P=0:@R=A,S=74,V={0}:R=B,S=2,V={1}:\";$B$3;$B$4)": 55,_x000D_
    "=RIK_AC(\"INF19__;INF04@E=1,S=4,G=0,T=0,P=0:@R=A,S=74,V={0}:R=B,S=2,V={1}:\";$B$3;$B$4)": 56,_x000D_
    "=RIK_AC(\"INF19__;INF04@E=1,S=9,G=0,T=0,P=0:@R=A,S=74,V={0}:R=B,S=2,V={1}:\";$B$3;$B$4)": 57,_x000D_
    "=RIK_AC(\"INF19__;INF04@E=1,S=61,G=0,T=0,P=0:@R=A,S=74,V={0}:R=B,S=2,V={1}:\";$B$3;$B$4)": 58,_x000D_
    "=RIK_AC(\"INF19__;INF04@E=1,S=5,G=0,T=0,P=0:@R=A,S=74,V={0}:R=B,S=2,V={1}:\";$B$3;$B$4)": 59,_x000D_
    "=RIK_AC(\"INF19__;INF04@E=0,S=8|47,G=0,T=0,P=0:@R=A,S=74,V={0}:R=B,S=2,V={1}:\";B$3;B$4)": 60,_x000D_
    "=RIK_AC(\"INF19__;INF04@E=0,S=8|7,G=0,T=0,P=0:@R=A,S=74,V={0}:R=B,S=2,V={1}:\";$B$3;$B$4)": 61,_x000D_
    "=RIK_AC(\"INF19__;INF04@E=0,S=8|26,G=0,T=0,P=0:@R=A,S=74,V={0}:R=B,S=2,V={1}:\";B$3;B$4)": 62,_x000D_
    "=RIK_AC(\"INF19__;INF04@E=0,S=8|9,G=0,T=0,P=0:@R=A,S=74,V={0}:R=B,S=2,V={1}:\";$B$3;$B$4)": 63,_x000D_
    "=RIK_AC(\"INF19__;INF04@E=0,S=8|45,G=0,T=0,P=0:@R=A,S=74,V={0}:R=B,S=2,V={1}:\";B$3;B$4)": 64,_x000D_
    "=RIK_AC(\"INF19__;INF04@E=0,S=8|8,G=0,T=0,P=0:@R=A,S=74,V={0}:R=B,S=2,V={1}:\";$B$3;$B$4)": 65,_x000D_
    "=RIK_AC(\"INF19__;INF04@E=0,S=8|34,G=0,T=0,P=0:@R=A,S=74,V={0}:R=B,S=2,V={1}:\";B$3;B$4)": 66,_x000D_
    "=RIK_AC(\"INF19__;INF04@E=0,S=8|44,G=0,T=0,P=0:@R=A,S=74,V={0}:R=B,S=2,V={1}:\";B$3;B$4)": 67,_x000D_
    "=RIK_AC(\"INF19__;INF04@L=CP - Ville,E=0,G=0,T=0,P=0,F=CONCATENER(CONCATENER([8|11];{g}-{g};[8|12]),Y=1:@R=A,S=74,V={0}:R=B,S=2,V={1}:\";B$3;D$3)": 68,_x000D_
    "=RIK_AC(\"INF19__;INF04@E=0,S=8|10,G=0,T=0,P=0:@R=A,S=74,V={0}:R=B,S=2,V={1}:\";B$3;D$3)": 69,_x000D_
    "=RIK_AC(\"INF19__;INF04@E=0,S=8|3,G=0,T=0,P=0:@R=A,S=74,V={0}:R=B,S=2,V={1}:\";B$3;D$3)": 70,_x000D_
    "=RIK_AC(\"INF19__;INF04@E=0,S=8|1,G=0,T=0,P=0:@R=C,S=74,V={0}:R=D,S=2,V={1}:\";$B$3;$D$3)": 71,_x000D_
    "=RIK_AC(\"INF19__;INF04@E=1,S=8,G=0,T=0,P=0:@R=A,S=74,V={0}:R=B,S=2,V={1}:\";$B$3;$D$3)": 72,_x000D_
    "=RIK_AC(\"INF19__;INF04@E=1,S=4,G=0,T=0,P=0:@R=A,S=74,V={0}:R=B,S=2,V={1}:\";$B$3;$D$3)": 73,_x000D_
    "=RIK_AC(\"INF19__;INF04@E=1,S=9,G=0,T=0,P=0:@R=A,S=74,V={0}:R=B,S=2,V={1}:\";$B$3;$D$3)": 74,_x000D_
    "=RIK_AC(\"INF19__;INF04@E=1,S=61,G=0,T=0,P=0:@R=A,S=74,V={0}:R=B,S=2,V={1}:\";$B$3;$D$3)": 75,_x000D_
    "=RIK_AC(\"INF19__;INF04@E=1,S=5,G=0,T=0,P=0:@R=A,S=74,V={0}:R=B,S=2,V={1}:\";$B$3;$D$3)": 76,_x000D_
    "=RIK_AC(\"INF19__;INF04@E=0,S=8|47,G=0,T=0,P=0:@R=A,S=74,V={0}:R=B,S=2,V={1}:\";B$3;D$3)": 77,_x000D_
    "=RIK_AC(\"INF19__;INF04@E=0,S=8|7,G=0,T=0,P=0:@R=A,S=74,V={0}:R=B,S=2,V={1}:\";$B$3;$D$3)": 78,_x000D_
    "=RIK_AC(\"INF19__;INF04@E=0,S=8|26,G=0,T=0,P=0:@R=A,S=74,V={0}:R=B,S=2,V={1}:\";B$3;D$3)": 79,_x000D_
    "=RIK_AC(\"INF19__;INF04@E=0,S=8|9,G=0,T=0,P=0:@R=A,S=74,V={0}:R=B,S=2,V={1}:\";$B$3;$D$3)": 80,_x000D_
    "=RIK_AC(\"INF19__;INF04@E=0,S=8|6,G=0,T=0,P=0:@R=A,S=74,V={0}:R=B,S=2,V={1}:\";$B$3;$D$3)": 81,_x000D_
    "=RIK_AC(\"INF19__;INF04@E=0,S=8|45,G=0,T=0,P=0:@R=A,S=74,V={0}:R=B,S=2,V={1}:\";B$3;D$3)": 82,_x000D_
    "=RIK_AC(\"INF19__;INF04@E=0,S=8|8,G=0,T=0,P=0:@R=A,S=74,V={0}:R=B,S=2,V={1}:\";$B$3;$D$3)": 83,_x000D_
    "=RIK_AC(\"INF19__;INF04@E=0,S=8|34,G=0,T=0,P=0:@R=A,S=74,V={0}:R=B,S=2,V={1}:\";B$3;D$3)": 84,_x000D_
    "=RIK_AC(\"INF19__;INF04@E=0,S=8|44,G=0,T=0,P=0:@R=A,S=74,V={0}:R=B,S=2,V={1}:\";B$3;D$3)": 85,_x000D_
    "=RIK_AC(\"INF19__;INF04@E=0,S=8|55,G=0,T=0,P=0:@R=A,S=74,V={0}:R=B,S=2,V={1}:\";B$3;B$4)": 86,_x000D_
    "=RIK_AC(\"INF19__;INF04@E=0,S=8|55,G=0,T=0,P=0:@R=A,S=74,V={0}:R=B,S=2,V={1}:\";$B$3;$B$4)": 87,_x000D_
    "=RIK_AC(\"INF19__;INF04@E=0,S=8|47,G=0,T=0,P=0:@R=A,S=74,V={0}:R=B,S=2,V={1}:\";$B$3;$B$4)": 88,_x000D_
    "=RIK_AC(\"INF19__;INF04@E=0,S=8|34,G=0,T=0,P=0:@R=A,S=74,V={0}:R=B,S=2,V={1}:\";$B$3;$B$4)": 89,_x000D_
    "=RIK_AC(\"INF19__;INF04@E=0,S=8|26,G=0,T=0,P=0:@R=A,S=74,V={0}:R=B,S=2,V={1}:\";$B$3;$B$4)": 90,_x000D_
    "=RIK_AC(\"INF19__;INF04@E=0,S=8|44,G=0,T=0,P=0:@R=A,S=74,V={0}:R=B,S=2,V={1}:\";$B$3;$B$4)": 91,_x000D_
    "=RIK_AC(\"INF19__;INF04@E=0,S=8|10,G=0,T=0,P=0:@R=A,S=74,V={0}:R=B,S=2,V={1}:\";$B$3;$B$4)": 92,_x000D_
    "=RIK_AC(\"INF19__;INF04@L=CP - Ville,E=0,G=0,T=0,P=0,F=CONCATENER(CONCATENER([8|11];{g}-{g};[8|12]),Y=1:@R=A,S=74,V={0}:R=B,S=2,V={1}:\";$B$3;$B$4)": 93,_x000D_
    "=RIK_AC(\"INF19__;INF04@E=0,S=8|5,G=0,T=0,P=0:@R=A,S=74,V={0}:R=B,S=2,V={1}:\";$B$3;$B$4)": 94,_x000D_
    "=RIK_AC(\"INF19__;INF04@E=0,S=8|3,G=0,T=0,P=0:@R=A,S=74,V={0}:R=B,S=2,V={1}:\";$B$3;$B$4)": 95,_x000D_
    "=RIK_AC(\"INF19__;INF04@E=1,S=72,G=0,T=0,P=0:@R=A,S=74,V={0}:R=B,S=2,V={1}:R=C,S=69,V={2}:\";$B$3;$B$4;$B$5)": 96,_x000D_
    "=RIK_AC(\"INF19__;INF01@E=1,S=65,G=0,T=0,P=0:@R=A,S=67,V={0}:R=B,S=8,V={1}:R=C,S=1,V={2}:\";$B$3;$B$5;$B$4)": 97,_x000D_
    "=RIK_AC(\"INF19__;INF02@E=1,S=51,G=0,T=0,P=0:@R=A,S=205,V={0}:R=B,S=59,V={1}:R=C,S=108,V=Base de Facturation,Facture Client:\";$B$3;$B$5)": 98,_x000D_
    "=RIK_AC(\"INF19__;INF02@E=1,S=51,G=0,T=0,P=0:@R=A,S=205,V={0}:R=B,S=59,V={1}:R=C,S=108,V=Base de Facturation,Facture Client:R=D,S=112,V=Avoir,Facture,Facture d'Avancement:\";$B$3;$B$5)": 99,_x000D_
    "=RIK_AC(\"INF19__;INF02@E=1,S=51,G=0,T=0,P=0:@R=A,S=205,V={0}:R=B,S=59,V={1}:R=C,S=108,V=Base de Facturation,Facture Client:R=D,S=112,V=Avoir,Facture,Facture d'Avancement:R=E,S=211,V={2}:\";$B$3;$B$5;$B$4)": 100,_x000D_
    "=RIK_AC(\"INF19__;INF02@E=1,S=51,G=0,T=0,P=0:@R=A,S=205,V={0}:R=B,S=59,V={1}:R=E,S=211,V=20090037:\";$B$3;$B$5)": 101,_x000D_
    "=RIK_AC(\"INF19__;INF02@E=1,S=51,G=0,T=0,P=0:@R=A,S=205,V={0}:R=B,S=59,V={1}:R=C,S=211,V=20090037:R=D,S=108,V=Base de Facturation:\";$B$3;$B$5)": 102,_x000D_
    "=RIK_AC(\"INF19__;INF04@L=CP - Ville,E=0,G=0,T=0,P=0,F=[1032|11]+{g}-{g}[1032|12],Y=1:@R=A,S=74,V={0}:R=B,S=2,V={1}:\";$B$3;$B$4)": 103,_x000D_
    "=RIK_AC(\"INF19__;INF04@L=CP - Ville,E=0,G=0,T=0,P=0,F=[1032|11]+[1032|12],Y=1:@R=A,S=74,V={0}:R=B,S=2,V={1}:\";$B$3;$B$4)": 104,_x000D_
    "=RIK_AC(\"INF19__;INF04@L=CP - Ville,E=0,G=0,T=0,P=0,F=[1032|11]+\"-\"+[1032|12],Y=1:@R=A,S=74,V={0}:R=B,S=2,V={1}:\";$B$3;$B$4)": 105,_x000D_
    "=RIK_AC(\"INF19__;INF04@L=CP - Ville,E=0,G=0,T=0,P=0,F=[1032|11]+'-'+[1032|12],Y=1:@R=A,S=74,V={0}:R=B,S=2,V={1}:\";$B$3;$B$4)": 106,_x000D_
    "=RIK_AC(\"INF19__;INF04@L=CP - Ville,E=0,G=0,T=0,P=0,F=[1032|11]+' -'+[1032|12],Y=1:@R=A,S=74,V={0}:R=B,S=2,V={1}:\";$B$3;$B$4)": 107,_x000D_
    "=RIK_AC(\"INF19__;INF04@L=CP - Ville,E=0,G=0,T=0,P=0,F=[1032|11]+' - '+[1032|12],Y=1:@R=A,S=74,V={0}:R=B,S=2,V={1}:\";$B$3;$B$4)": 108_x000D_
  },_x000D_
  "ItemPool": {_x000D_
    "Items": {_x000D_
      "1": {_x000D_
        "$type": "Inside.Core.Formula.Definition.DefinitionAC, Inside.Core.Formula",_x000D_
        "ID": 1,_x000D_
        "Results": [_x000D_
          [_x000D_
            "Chantier [00000001] COLUCHET"_x000D_
          ]_x000D_
        ],_x000D_
        "Statistics": {_x000D_
          "CreationDate": "2018-06-12T17:33:45.3424748+02:00",_x000D_
          "LastRefreshDate": "2017-12-27T17:34:47.9765116+01:00",_x000D_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"BORDEAUX"_x000D_
          ]_x000D_
        ],_x000D_
        "Statistics": {_x000D_
          "CreationDate": "2018-06-12T17:33:45.3424748+02:00",_x000D_
          "LastRefreshDate": "2018-04-26T08:04:56.8775413+02:00",_x000D_
          "TotalRefreshCount": 7,_x000D_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"2018-06-12T17:33:45.3429752+02:00",_x000D_
          "LastRefreshDate": "2018-04-26T08:04:56.5913379+02:00",_x000D_
          "TotalRefreshCount": 7,_x000D_
          "CustomInfo": {}_x000D_
        }_x000D_
      },_x000D_
      "4": {_x000D_
        "$type": "Inside.Core.Formula.Definition.DefinitionAC, Inside.Core.Formula",_x000D_
        "ID": 4,_x000D_
        "Results": [_x000D_
          [_x000D_
            ""_x000D_
          ]_x000D_
        ],_x000D_
        "Statistics": {_x000D_
          "CreationDate": "2018-06-12T17:33:45.3429752+02:00",_x000D_
          "LastRefreshDate": "2018-04-26T08:04:57.6991252+02:00",_x000D_
          "TotalRefreshCount": 7,_x000D_
          "CustomInfo": {}_x000D_
        }_x000D_
      },_x000D_
      "5": {_x000D_
        "$type": "Inside.Core.Formula.Definition.DefinitionAC, Inside.Core.Formula",_x000D_
        "ID": 5,_x000D_
        "Results": [_x000D_
          [_x000D_
            "05 56 78 98 54"_x000D_
          ]_x000D_
        ],_x000D_
        "Statistics": {_x000D_
          "CreationDate": "2018-06-12T17:33:45.3429752+02:00",_x000D_
          "LastRefreshDate": "2018-04-26T08:04:57.2628386+02:00",_x000D_
          "TotalRefreshCount": 7,_x000D_
          "CustomInfo": {}_x000D_
        }_x000D_
      },_x000D_
      "6": {_x000D_
        "$type": "Inside.Core.Formula.Definition.DefinitionAC, Inside.Core.Formula",_x000D_
        "ID": 6,_x000D_
        "Results": [_x000D_
          [_x000D_
            "Location de matériel"_x000D_
          ]_x000D_
        ],_x000D_
        "Statistics": {_x000D_
          "CreationDate": "2018-06-12T17:33:45.3429752+02:00",_x000D_
          "LastRefreshDate": "2017-12-27T17:34:40.8253066+01:00",_x000D_
          "TotalRefreshCount": 4,_x000D_
          "CustomInfo": {}_x000D_
        }_x000D_
      },_x000D_
      "7": {_x000D_
        "$type": "Inside.Core.Formula.Definition.DefinitionAC, Inside.Core.Formula",_x000D_
        "ID": 7,_x000D_
        "Results": [_x000D_
          [_x000D_
            ""_x000D_
          ]_x000D_
        ],_x000D_
        "Statistics": {_x000D_
          "CreationDate": "2018-06-12T17:33:45.3429752+02:00",_x000D_
          "LastRefreshDate": "2018-04-26T08:05:31.0428314+02:00",_x000D_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"BORDEAUX"_x000D_
          ]_x000D_
        ],_x000D_
        "Statistics": {_x000D_
          "CreationDate": "2018-06-12T17:33:45.3429752+02:00",_x000D_
          "LastRefreshDate": "2018-04-26T08:05:31.0498359+02:00",_x000D_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"05 56 78 98 54"_x000D_
          ]_x000D_
        ],_x000D_
        "Statistics": {_x000D_
          "CreationDate": "2018-06-12T17:33:45.3429752+02:00",_x000D_
          "LastRefreshDate": "2018-04-26T08:05:31.0538413+02:00",_x000D_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""_x000D_
          ]_x000D_
        ],_x000D_
        "Statistics": {_x000D_
          "CreationDate": "2018-06-12T17:33:45.3429752+02:00",_x000D_
          "LastRefreshDate": "2018-04-26T08:05:31.0598439+02:00",_x000D_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"Ouvert"_x000D_
          ]_x000D_
        ],_x000D_
        "Statistics": {_x000D_
          "CreationDate": "2018-06-12T17:33:45.3429752+02:00",_x000D_
          "LastRefreshDate": "2018-04-26T15:15:06.1638935+02:00",_x000D_
          "TotalRefreshCount": 11,_x000D_
          "CustomInfo": {}_x000D_
        }_x000D_
      },_x000D_
      "12": {_x000D_
        "$type": "Inside.Core.Formula.Definition.DefinitionAC, Inside.Core.Formula",_x000D_
        "ID": 12,_x000D_
        "Results": [_x000D_
          [_x000D_
            "Construction 19.6 %"_x000D_
          ]_x000D_
        ],_x000D_
        "Statistics": {_x000D_
          "CreationDate": "2018-06-12T17:33:45.3429752+02:00",_x000D_
          "LastRefreshDate": "2018-04-26T15:15:06.1558878+02:00",_x000D_
          "TotalRefreshCount": 3,_x000D_
          "CustomInfo": {}_x000D_
        }_x000D_
      },_x000D_
      "13": {_x000D_
        "$type": "Inside.Core.Formula.Definition.DefinitionAC, Inside.Core.Formula",_x000D_
        "ID": 13,_x000D_
        "Results": [_x000D_
          [_x000D_
            "3"_x000D_
          ]_x000D_
        ],_x000D_
        "Statistics": {_x000D_
          "CreationDate": "2018-06-12T17:33:45.3434743+02:00",_x000D_
          "LastRefreshDate": "2018-04-26T15:15:04.7260302+02:00",_x000D_
          "TotalRefreshCount": 4,_x000D_
          "CustomInfo": {}_x000D_
        }_x000D_
      },_x000D_
      "14": {_x000D_
        "$type": "Inside.Core.Formula.Definition.DefinitionAC, Inside.Core.Formula",_x000D_
        "ID": 14,_x000D_
        "Results": [_x000D_
          [_x000D_
            "BATIMONDE"_x000D_
          ]_x000D_
        ],_x000D_
        "Statistics": {_x000D_
          "CreationDate": "2018-06-12T17:33:45.3434743+02:00",_x000D_
          "LastRefreshDate": "2018-04-26T15:15:04.2977249+02:00",_x000D_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""_x000D_
          ]_x000D_
        ],_x000D_
        "Statistics": {_x000D_
          "CreationDate": "2018-06-12T17:33:45.3434743+02:00",_x000D_
          "LastRefreshDate": "2018-04-26T15:15:03.8168768+02:00",_x000D_
          "TotalRefreshCount": 4,_x000D_
          "CustomInfo": {}_x000D_
        }_x000D_
      },_x000D_
      "16": {_x000D_
        "$type": "Inside.Core.Formula.Definition.DefinitionAC, Inside.Core.Formula",_x000D_
        "ID": 16,_x000D_
        "Results": [_x000D_
          [_x000D_
            ""_x000D_
          ]_x000D_
        ],_x000D_
        "Statistics": {_x000D_
          "CreationDate": "2018-06-12T17:33:45.3434743+02:00",_x000D_
          "LastRefreshDate": "2018-04-26T15:15:03.383568+02:00",_x000D_
          "TotalRefreshCount": 3,_x000D_
          "CustomInfo": {}_x000D_
        }_x000D_
      },_x000D_
      "17": {_x000D_
        "$type": "Inside.Core.Formula.Definition.DefinitionAC, Inside.Core.Formula",_x000D_
        "ID": 17,_x000D_
        "Results": [_x000D_
          [_x000D_
            "2011-06-03T00:00:00"_x000D_
          ]_x000D_
        ],_x000D_
        "Statistics": {_x000D_
          "CreationDate": "2018-06-12T17:33:45.3434743+02:00",_x000D_
          "LastRefreshDate": "2018-04-26T15:15:02.8491886+02:00",_x000D_
          "TotalRefreshCount": 31,_x000D_
          "CustomInfo": {}_x000D_
        }_x000D_
      },_x000D_
      "18": {_x000D_
        "$type": "Inside.Core.Formula.Definition.DefinitionAC, Inside.Core.Formula",_x000D_
        "ID": 18,_x000D_
        "Results": [_x000D_
          [_x000D_
            ""_x000D_
          ]_x000D_
        ],_x000D_
        "Statistics": {_x000D_
          "CreationDate": "2018-06-12T17:33:45.3434743+02:00",_x000D_
          "LastRefreshDate": "2018-04-26T15:15:02.8261727+02:00",_x000D_
          "TotalRefreshCount": 4,_x000D_
          "CustomInfo": {}_x000D_
        }_x000D_
      },_x000D_
      "19": {_x000D_
        "$type": "Inside.Core.Formula.Definition.DefinitionAC, Inside.Core.Formula",_x000D_
        "ID": 19,_x000D_
        "Results": [_x000D_
          [_x000D_
            "Oui"_x000D_
          ]_x000D_
        ],_x000D_
        "Statistics": {_x000D_
          "CreationDate": "2018-06-12T17:33:45.3434743+02:00",_x000D_
          "LastRefreshDate": "2018-04-26T15:15:02.1076617+02:00",_x000D_
          "TotalRefreshCount": 4,_x000D_
          "CustomInfo": {}_x000D_
        }_x000D_
      },_x000D_
      "20": {_x000D_
        "$type": "Inside.Core.Formula.Definition.DefinitionAC, Inside.Core.Formula",_x000D_
        "ID": 20,_x000D_
        "Results": [_x000D_
          [_x000D_
            "Non"_x000D_
          ]_x000D_
        ],_x000D_
        "Statistics": {_x000D_
          "CreationDate": "2018-06-12T17:33:45.3434743+02:00",_x000D_
          "LastRefreshDate": "2018-04-26T15:15:01.3901517+02:00",_x000D_
          "TotalRefreshCount": 4,_x000D_
          "CustomInfo": {}_x000D_
        }_x000D_
      },_x000D_
      "21": {_x000D_
        "$type": "Inside.Core.Formula.Definition.DefinitionAC, Inside.Core.Formula",_x000D_
        "ID": 21,_x000D_
        "Results": [_x000D_
          [_x000D_
            "2011-10-25T00:00:00"_x000D_
          ]_x000D_
        ],_x000D_
        "Statistics": {_x000D_
          "CreationDate": "2018-06-12T17:33:45.3434743+02:00",_x000D_
          "LastRefreshDate": "2018-04-26T15:02:51.1641728+02:00",_x000D_
          "TotalRefreshCount": 12,_x000D_
          "CustomInfo": {}_x000D_
        }_x000D_
      },_x000D_
      "22": {_x000D_
        "$type": "Inside.Core.Formula.Definition.DefinitionAC, Inside.Core.Formula",_x000D_
        "ID": 22,_x000D_
        "Results": [_x000D_
          [_x000D_
            "Non"_x000D_
          ]_x000D_
        ],_x000D_
        "Statistics": {_x000D_
          "CreationDate": "2018-06-12T17:33:45.3434743+02:00",_x000D_
          "LastRefreshDate": "2018-04-26T15:02:51.1481584+02:00",_x000D_
          "TotalRefreshCount": 2,_x000D_
          "CustomInfo": {}_x000D_
        }_x000D_
      },_x000D_
      "23": {_x000D_
        "$type": "Inside.Core.Formula.Definition.DefinitionAC, Inside.Core.Formula",_x000D_
        "ID": 23,_x000D_
        "Results": [_x000D_
          [_x000D_
            ""_x000D_
          ]_x000D_
        ],_x000D_
        "Statistics": {_x000D_
          "CreationDate": "2018-06-12T17:33:45.3439742+02:00",_x000D_
          "LastRefreshDate": "2018-04-26T15:02:51.1501607+02:00",_x000D_
          "TotalRefreshCount": 2,_x000D_
          "CustomInfo": {}_x000D_
        }_x000D_
      },_x000D_
      "24": {_x000D_
        "$type": "Inside.Core.Formula.Definition.DefinitionAC, Inside.Core.Formula",_x000D_
        "ID": 24,_x000D_
        "Results": [_x000D_
          [_x000D_
            "Oui"_x000D_
          ]_x000D_
        ],_x000D_
        "Statistics": {_x000D_
          "CreationDate": "2018-06-12T17:33:45.3439742+02:00",_x000D_
          "LastRefreshDate": "2018-04-26T15:02:51.1461565+02:00",_x000D_
          "TotalRefreshCount": 2,_x000D_
          "CustomInfo": {}_x000D_
        }_x000D_
      },_x000D_
      "25": {_x000D_
        "$type": "Inside.Core.Formula.Definition.DefinitionAC, Inside.Core.Formula",_x000D_
        "ID": 25,_x000D_
        "Results": [_x000D_
          [_x000D_
            "Faure"_x000D_
          ]_x000D_
        ],_x000D_
        "Statistics": {_x000D_
          "CreationDate": "2018-06-12T17:33:45.3439742+02:00",_x000D_
          "LastRefreshDate": "2018-04-26T15:02:52.3400764+02:00",_x000D_
          "TotalRefreshCount": 1,_x000D_
          "CustomInfo": {}_x000D_
        }_x000D_
      },_x000D_
      "26": {_x000D_
        "$type": "Inside.Core.Formula.Definition.DefinitionAC, Inside.Core.Formula",_x000D_
        "ID": 26,_x000D_
        "Results": [_x000D_
          [_x000D_
            "M. Alberti Bernard"_x000D_
          ]_x000D_
        ],_x000D_
        "Statistics": {_x000D_
          "CreationDate": "2018-06-12T17:33:45.3439742+02:00",_x000D_
          "LastRefreshDate": "2018-04-26T15:02:53.2527254+02:00",_x000D_
          "TotalRefreshCount": 1,_x000D_
          "CustomInfo": {}_x000D_
        }_x000D_
      },_x000D_
      "27": {_x000D_
        "$type": "Inside.Core.Formula.Definition.DefinitionAC, Inside.Core.Formula",_x000D_
        "ID": 27,_x000D_
        "Results": [_x000D_
          [_x000D_
            "COLUCHET"_x000D_
          ]_x000D_
        ],_x000D_
        "Statistics": {_x000D_
          "CreationDate": "2018-06-12T17:33:45.3439742+02:00",_x000D_
          "LastRefreshDate": "2018-04-26T15:02:54.0993271+02:00",_x000D_
          "TotalRefreshCount": 1,_x000D_
          "CustomInfo": {}_x000D_
        }_x000D_
      },_x000D_
      "28": {_x000D_
        "$type": "Inside.Core.Formula.Definition.DefinitionAC, Inside.Core.Formula",_x000D_
        "ID": 28,_x000D_
        "Results": [_x000D_
          [_x000D_
            "1"_x000D_
          ]_x000D_
        ],_x000D_
        "Statistics": {_x000D_
          "CreationDate": "2018-06-12T17:33:45.3439742+02:00",_x000D_
          "LastRefreshDate": "2018-04-26T15:02:54.9349218+02:00",_x000D_
          "TotalRefreshCount": 1,_x000D_
          "CustomInfo": {}_x000D_
        }_x000D_
      },_x000D_
      "29": {_x000D_
        "$type": "Inside.Core.Formula.Definition.DefinitionAC, Inside.Core.Formula",_x000D_
        "ID": 29,_x000D_
        "Results": [_x000D_
          [_x000D_
            "Terminé"_x000D_
          ]_x000D_
        ],_x000D_
        "Statistics": {_x000D_
          "CreationDate": "2018-06-12T17:33:45.3439742+02:00",_x000D_
          "LastRefreshDate": "2018-04-26T15:02:56.8552853+02:00",_x000D_
          "TotalRefreshCount": 3,_x000D_
          "CustomInfo": {}_x000D_
        }_x000D_
      },_x000D_
      "30": {_x000D_
        "$type": "Inside.Core.Formula.Definition.DefinitionAC, Inside.Core.Formula",_x000D_
        "ID": 30,_x000D_
        "Results": [_x000D_
          [_x000D_
            "Construction 19.6 %"_x000D_
          ]_x000D_
        ],_x000D_
        "Statistics": {_x000D_
          "CreationDate": "2018-06-12T17:33:45.3439742+02:00",_x000D_
          "LastRefreshDate": "2018-04-26T15:02:56.8472792+02:00",_x000D_
          "TotalRefreshCount": 1,_x000D_
          "CustomInfo": {}_x000D_
        }_x000D_
      },_x000D_
      "31": {_x000D_
        "$type": "Inside.Core.Formula.Definition.DefinitionAC, Inside.Core.Formula",_x000D_
        "ID": 31,_x000D_
        "Results": [_x000D_
          [_x000D_
            156310.0_x000D_
          ]_x000D_
        ],_x000D_
        "Statistics": {_x000D_
          "CreationDate": "2018-06-12T17:33:45.3439742+02:00",_x000D_
          "LastRefreshDate": "2018-04-26T15:07:51.5848307+02:00",_x000D_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121233.4_x000D_
          ]_x000D_
        ],_x000D_
        "Statistics": {_x000D_
          "CreationDate": "2018-06-12T17:33:45.3439742+02:00",_x000D_
          "LastRefreshDate": "2018-04-26T15:08:19.9322866+02:00",_x000D_
          "TotalRefreshCount": 3,_x000D_
          "CustomInfo": {}_x000D_
        }_x000D_
      },_x000D_
      "33": {_x000D_
        "$type": "Inside.Core.Formula.Definition.DefinitionAC, Inside.Core.Formula",_x000D_
        "ID": 33,_x000D_
        "Results": [_x000D_
          [_x000D_
            51080.59_x000D_
          ]_x000D_
        ],_x000D_
        "Statistics": {_x000D_
          "CreationDate": "2018-06-12T17:33:45.3444745+02:00",_x000D_
          "LastRefreshDate": "2018-04-26T15:08:26.5850385+02:00",_x000D_
          "TotalRefreshCount": 1,_x000D_
          "CustomInfo": {}_x000D_
        }_x000D_
      },_x000D_
      "34": {_x000D_
        "$type": "Inside.Core.Formula.Definition.DefinitionAC, Inside.Core.Formula",_x000D_
        "ID": 34,_x000D_
        "Results": [_x000D_
          [_x000D_
            146329.1_x000D_
          ]_x000D_
        ],_x000D_
        "Statistics": {_x000D_
          "CreationDate": "2018-06-12T17:33:45.3444745+02:00",_x000D_
          "LastRefreshDate": "2018-04-26T15:09:28.2670514+02:00",_x000D_
          "TotalRefreshCount": 1,_x000D_
          "CustomInfo": {}_x000D_
        }_x000D_
      },_x000D_
      "35": {_x000D_
        "$type": "Inside.Core.Formula.Definition.DefinitionAC, Inside.Core.Formula",_x000D_
        "ID": 35,_x000D_
        "Results": [_x000D_
          [_x000D_
            51173.365638665004_x000D_
          ]_x000D_
        ],_x000D_
        "Statistics": {_x000D_
          "CreationDate": "2018-06-12T17:33:45.3444745+02:00",_x000D_
          "LastRefreshDate": "2018-04-26T15:10:41.0170922+02:00",_x000D_
          "TotalRefreshCount": 1,_x000D_
          "CustomInfo": {}_x000D_
        }_x000D_
      },_x000D_
      "36": {_x000D_
        "$type": "Inside.Core.Formula.Definition.DefinitionAC, Inside.Core.Formula",_x000D_
        "ID": 36,_x000D_
        "Results": [_x000D_
          [_x000D_
            3005.536993462_x000D_
          ]_x000D_
        ],_x000D_
        "Statistics": {_x000D_
          "CreationDate": "2018-06-12T17:33:45.3444745+02:00",_x000D_
          "LastRefreshDate": "2018-04-26T15:14:56.485558+02:00",_x000D_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22510.77_x000D_
          ]_x000D_
        ],_x000D_
        "Statistics": {_x000D_
          "CreationDate": "2018-06-12T17:33:45.3444745+02:00",_x000D_
          "LastRefreshDate": "2018-04-26T15:14:57.3843057+02:00",_x000D_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2882.81_x000D_
          ]_x000D_
        ],_x000D_
        "Statistics": {_x000D_
          "CreationDate": "2018-06-12T17:33:45.3444745+02:00",_x000D_
          "LastRefreshDate": "2018-04-26T15:14:58.2849449+02:00",_x000D_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16754.04_x000D_
          ]_x000D_
        ],_x000D_
        "Statistics": {_x000D_
          "CreationDate": "2018-06-12T17:33:45.3444745+02:00",_x000D_
          "LastRefreshDate": "2018-04-26T15:14:59.1985959+02:00",_x000D_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24923.49_x000D_
          ]_x000D_
        ],_x000D_
        "Statistics": {_x000D_
          "CreationDate": "2018-06-12T17:33:45.3444745+02:00",_x000D_
          "LastRefreshDate": "2018-04-26T15:14:59.8900865+02:00",_x000D_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"2018-06-12T17:33:45.3444745+02:00",_x000D_
          "LastRefreshDate": "2018-04-26T15:14:42.4637211+02:00",_x000D_
          "TotalRefreshCount": 1,_x000D_
          "CustomInfo": {}_x000D_
        }_x000D_
      },_x000D_
      "42": {_x000D_
        "$type": "Inside.Core.Formula.Definition.DefinitionAC, Inside.Core.Formula",_x000D_
        "ID": 42,_x000D_
        "Results": [_x000D_
          [_x000D_
            "Chantier [00000004] BATIMONDE"_x000D_
          ]_x000D_
        ],_x000D_
        "Statistics": {_x000D_
          "CreationDate": "2018-06-12T17:33:45.3444745+02:00",_x000D_
          "LastRefreshDate": "2018-04-26T15:15:15.0133181+02:00",_x000D_
          "TotalRefreshCount": 1,_x000D_
          "CustomInfo": {}_x000D_
        }_x000D_
      },_x000D_
      "43": {_x000D_
        "$type": "Inside.Core.Formula.Definition.DefinitionAC, Inside.Core.Formula",_x000D_
        "ID": 43,_x000D_
        "Results": [_x000D_
          [_x000D_
            "Ouvert"_x000D_
          ]_x000D_
        ],_x000D_
        "Statistics": {_x000D_
          "CreationDate": "2018-06-12T17:33:45.3449749+02:00",_x000D_
          "LastRefreshDate": "2018-05-18T09:40:07.2786587+02:00",_x000D_
          "TotalRefreshCount": 14,_x000D_
          "CustomInfo": {}_x000D_
        }_x000D_
      },_x000D_
      "44": {_x000D_
        "$type": "Inside.Core.Formula.Definition.DefinitionAC, Inside.Core.Formula",_x000D_
        "ID": 44,_x000D_
        "Results": [_x000D_
          [_x000D_
            "Route de Soulac|Lieu-dit La Plage"_x000D_
          ]_x000D_
        ],_x000D_
        "Statistics": {_x000D_
          "CreationDate": "2018-06-12T17:33:45.3449749+02:00",_x000D_
          "LastRefreshDate": "2018-05-18T09:23:28.3336491+02:00",_x000D_
          "TotalRefreshCount": 7,_x000D_
          "CustomInfo": {}_x000D_
        }_x000D_
      },_x000D_
      "45": {_x000D_
        "$type": "Inside.Core.Formula.Definition.DefinitionAC, Inside.Core.Formula",_x000D_
        "ID": 45,_x000D_
        "Results": [_x000D_
          [_x000D_
            null_x000D_
          ]_x000D_
        ],_x000D_
        "Statistics": {_x000D_
          "CreationDate": "2018-06-12T17:33:45.3449749+02:00",_x000D_
          "LastRefreshDate": "0001-01-01T00:00:00",_x000D_
          "TotalRefreshCount": 0,_x000D_
          "CustomInfo": {}_x000D_
        }_x000D_
      },_x000D_
      "46": {_x000D_
        "$type": "Inside.Core.Formula.Definition.DefinitionAC, Inside.Core.Formula",_x000D_
        "ID": 46,_x000D_
        "Results": [_x000D_
          [_x000D_
            null_x000D_
          ]_x000D_
        ],_x000D_
        "Statistics": {_x000D_
          "CreationDate": "2018-06-12T17:33:45.3449749+02:00",_x000D_
          "LastRefreshDate": "0001-01-01T00:00:00",_x000D_
          "TotalRefreshCount": 0,_x000D_
          "CustomInfo": {}_x000D_
        }_x000D_
      },_x000D_
      "47": {_x000D_
        "$type": "Inside.Core.Formula.Definition.DefinitionAC, Inside.Core.Formula",_x000D_
        "ID": 47,_x000D_
        "Results": [_x000D_
          [_x000D_
            null_x000D_
          ]_x000D_
        ],_x000D_
        "Statistics": {_x000D_
          "CreationDate": "2018-06-12T17:33:45.3449749+02:00",_x000D_
          "LastRefreshDate": "0001-01-01T00:00:00",_x000D_
          "TotalRefreshCount": 0,_x000D_
          "CustomInfo": {}_x000D_
        }_x000D_
      },_x000D_
      "48": {_x000D_
        "$type": "Inside.Core.F</t>
  </si>
  <si>
    <t>ormula.Definition.DefinitionAC, Inside.Core.Formula",_x000D_
        "ID": 48,_x000D_
        "Results": [_x000D_
          [_x000D_
            "33400TALENCE"_x000D_
          ]_x000D_
        ],_x000D_
        "Statistics": {_x000D_
          "CreationDate": "2018-06-12T17:33:45.3449749+02:00",_x000D_
          "LastRefreshDate": "2018-05-18T09:12:17.9452404+02:00",_x000D_
          "TotalRefreshCount": 1,_x000D_
          "CustomInfo": {}_x000D_
        }_x000D_
      },_x000D_
      "49": {_x000D_
        "$type": "Inside.Core.Formula.Definition.DefinitionAC, Inside.Core.Formula",_x000D_
        "ID": 49,_x000D_
        "Results": [_x000D_
          [_x000D_
            null_x000D_
          ]_x000D_
        ],_x000D_
        "Statistics": {_x000D_
          "CreationDate": "2018-06-12T17:33:45.3449749+02:00",_x000D_
          "LastRefreshDate": "0001-01-01T00:00:00",_x000D_
          "TotalRefreshCount": 0,_x000D_
          "CustomInfo": {}_x000D_
        }_x000D_
      },_x000D_
      "50": {_x000D_
        "$type": "Inside.Core.Formula.Definition.DefinitionAC, Inside.Core.Formula",_x000D_
        "ID": 50,_x000D_
        "Results": [_x000D_
          [_x000D_
            "33400-TALENCE"_x000D_
          ]_x000D_
        ],_x000D_
        "Statistics": {_x000D_
          "CreationDate": "2018-06-12T17:33:45.3449749+02:00",_x000D_
          "LastRefreshDate": "2018-05-18T09:13:17.5379349+02:00",_x000D_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null_x000D_
          ]_x000D_
        ],_x000D_
        "Statistics": {_x000D_
          "CreationDate": "2018-06-12T17:33:45.3449749+02:00",_x000D_
          "LastRefreshDate": "0001-01-01T00:00:00",_x000D_
          "TotalRefreshCount": 0,_x000D_
          "CustomInfo": {}_x000D_
        }_x000D_
      },_x000D_
      "52": {_x000D_
        "$type": "Inside.Core.Formula.Definition.DefinitionAC, Inside.Core.Formula",_x000D_
        "ID": 52,_x000D_
        "Results": [_x000D_
          [_x000D_
            null_x000D_
          ]_x000D_
        ],_x000D_
        "Statistics": {_x000D_
          "CreationDate": "2018-06-12T17:33:45.3449749+02:00",_x000D_
          "LastRefreshDate": "0001-01-01T00:00:00",_x000D_
          "TotalRefreshCount": 0,_x000D_
          "CustomInfo": {}_x000D_
        }_x000D_
      },_x000D_
      "53": {_x000D_
        "$type": "Inside.Core.Formula.Definition.DefinitionAC, Inside.Core.Formula",_x000D_
        "ID": 53,_x000D_
        "Results": [_x000D_
          [_x000D_
            "Chantier [20090037] GABRIEL"_x000D_
          ]_x000D_
        ],_x000D_
        "Statistics": {_x000D_
          "CreationDate": "2018-06-12T17:33:45.3449749+02:00",_x000D_
          "LastRefreshDate": "2018-05-24T14:22:41.6366821+02:00",_x000D_
          "TotalRefreshCount": 18,_x000D_
          "CustomInfo": {}_x000D_
        }_x000D_
      },_x000D_
      "54": {_x000D_
        "$type": "Inside.Core.Formula.Definition.DefinitionAC, Inside.Core.Formula",_x000D_
        "ID": 54,_x000D_
        "Results": [_x000D_
          [_x000D_
            1175.05643_x000D_
          ]_x000D_
        ],_x000D_
        "Statistics": {_x000D_
          "CreationDate": "2018-06-12T17:33:45.3454752+02:00",_x000D_
          "LastRefreshDate": "2018-05-24T14:22:34.366583+02:00",_x000D_
          "TotalRefreshCount": 18,_x000D_
          "CustomInfo": {}_x000D_
        }_x000D_
      },_x000D_
      "55": {_x000D_
        "$type": "Inside.Core.Formula.Definition.DefinitionAC, Inside.Core.Formula",_x000D_
        "ID": 55,_x000D_
        "Results": [_x000D_
          [_x000D_
            ""_x000D_
          ]_x000D_
        ],_x000D_
        "Statistics": {_x000D_
          "CreationDate": "2018-06-12T17:33:45.3454752+02:00",_x000D_
          "LastRefreshDate": "2018-05-24T14:22:36.1638535+02:00",_x000D_
          "TotalRefreshCount": 22,_x000D_
          "CustomInfo": {}_x000D_
        }_x000D_
      },_x000D_
      "56": {_x000D_
        "$type": "Inside.Core.Formula.Definition.DefinitionAC, Inside.Core.Formula",_x000D_
        "ID": 56,_x000D_
        "Results": [_x000D_
          [_x000D_
            31838.67_x000D_
          ]_x000D_
        ],_x000D_
        "Statistics": {_x000D_
          "CreationDate": "2018-06-12T17:33:45.3454752+02:00",_x000D_
          "LastRefreshDate": "2018-05-24T14:22:34.8107267+02:00",_x000D_
          "TotalRefreshCount": 18,_x000D_
          "CustomInfo": {}_x000D_
        }_x000D_
      },_x000D_
      "57": {_x000D_
        "$type": "Inside.Core.Formula.Definition.DefinitionAC, Inside.Core.Formula",_x000D_
        "ID": 57,_x000D_
        "Results": [_x000D_
          [_x000D_
            1209.2764995121695_x000D_
          ]_x000D_
        ],_x000D_
        "Statistics": {_x000D_
          "CreationDate": "2018-06-12T17:33:45.3454752+02:00",_x000D_
          "LastRefreshDate": "2018-05-18T11:33:30.1292056+02:00",_x000D_
          "TotalRefreshCount": 12,_x000D_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"2018-06-12T17:33:45.3454752+02:00",_x000D_
          "LastRefreshDate": "2018-05-24T14:22:35.2764694+02:00",_x000D_
          "TotalRefreshCount": 19,_x000D_
          "CustomInfo": {}_x000D_
        }_x000D_
      },_x000D_
      "59": {_x000D_
        "$type": "Inside.Core.Formula.Definition.DefinitionAC, Inside.Core.Formula",_x000D_
        "ID": 59,_x000D_
        "Results": [_x000D_
          [_x000D_
            35889.48_x000D_
          ]_x000D_
        ],_x000D_
        "Statistics": {_x000D_
          "CreationDate": "2018-06-12T17:33:45.3454752+02:00",_x000D_
          "LastRefreshDate": "2018-05-18T11:33:30.3948559+02:00",_x000D_
          "TotalRefreshCount": 12,_x000D_
          "CustomInfo": {}_x000D_
        }_x000D_
      },_x000D_
      "60": {_x000D_
        "$type": "Inside.Core.Formula.Definition.DefinitionAC, Inside.Core.Formula",_x000D_
        "ID": 60,_x000D_
        "Results": [_x000D_
          [_x000D_
            "BATIMONDE"_x000D_
          ]_x000D_
        ],_x000D_
        "Statistics": {_x000D_
          "CreationDate": "2018-06-12T17:33:45.3454752+02:00",_x000D_
          "LastRefreshDate": "2018-05-18T09:23:30.8760626+02:00",_x000D_
          "TotalRefreshCount": 6,_x000D_
          "CustomInfo": {}_x000D_
        }_x000D_
      },_x000D_
      "61": {_x000D_
        "$type": "Inside.Core.Formula.Definition.DefinitionAC, Inside.Core.Formula",_x000D_
        "ID": 61,_x000D_
        "Results": [_x000D_
          [_x000D_
            ""_x000D_
          ]_x000D_
        ],_x000D_
        "Statistics": {_x000D_
          "CreationDate": "2018-06-12T17:33:45.3454752+02:00",_x000D_
          "LastRefreshDate": "2018-05-24T14:22:35.722402+02:00",_x000D_
          "TotalRefreshCount": 18,_x000D_
          "CustomInfo": {}_x000D_
        }_x000D_
      },_x000D_
      "62": {_x000D_
        "$type": "Inside.Core.Formula.Definition.DefinitionAC, Inside.Core.Formula",_x000D_
        "ID": 62,_x000D_
        "Results": [_x000D_
          [_x000D_
            ""_x000D_
          ]_x000D_
        ],_x000D_
        "Statistics": {_x000D_
          "CreationDate": "2018-06-12T17:33:45.3454752+02:00",_x000D_
          "LastRefreshDate": "2018-05-18T09:23:31.6600141+02:00",_x000D_
          "TotalRefreshCount": 6,_x000D_
          "CustomInfo": {}_x000D_
        }_x000D_
      },_x000D_
      "63": {_x000D_
        "$type": "Inside.Core.Formula.Definition.DefinitionAC, Inside.Core.Formula",_x000D_
        "ID": 63,_x000D_
        "Results": [_x000D_
          [_x000D_
            "Non"_x000D_
          ]_x000D_
        ],_x000D_
        "Statistics": {_x000D_
          "CreationDate": "2018-06-12T17:33:45.3454752+02:00",_x000D_
          "LastRefreshDate": "2018-05-24T14:22:37.089109+02:00",_x000D_
          "TotalRefreshCount": 18,_x000D_
          "CustomInfo": {}_x000D_
        }_x000D_
      },_x000D_
      "64": {_x000D_
        "$type": "Inside.Core.Formula.Definition.DefinitionAC, Inside.Core.Formula",_x000D_
        "ID": 64,_x000D_
        "Results": [_x000D_
          [_x000D_
            "3"_x000D_
          ]_x000D_
        ],_x000D_
        "Statistics": {_x000D_
          "CreationDate": "2018-06-12T17:33:45.3459756+02:00",_x000D_
          "LastRefreshDate": "2018-05-18T09:23:32.6766311+02:00",_x000D_
          "TotalRefreshCount": 6,_x000D_
          "CustomInfo": {}_x000D_
        }_x000D_
      },_x000D_
      "65": {_x000D_
        "$type": "Inside.Core.Formula.Definition.DefinitionAC, Inside.Core.Formula",_x000D_
        "ID": 65,_x000D_
        "Results": [_x000D_
          [_x000D_
            "Oui"_x000D_
          ]_x000D_
        ],_x000D_
        "Statistics": {_x000D_
          "CreationDate": "2018-06-12T17:33:45.3459756+02:00",_x000D_
          "LastRefreshDate": "2018-05-24T14:22:37.5481851+02:00",_x000D_
          "TotalRefreshCount": 18,_x000D_
          "CustomInfo": {}_x000D_
        }_x000D_
      },_x000D_
      "66": {_x000D_
        "$type": "Inside.Core.Formula.Definition.DefinitionAC, Inside.Core.Formula",_x000D_
        "ID": 66,_x000D_
        "Results": [_x000D_
          [_x000D_
            ""_x000D_
          ]_x000D_
        ],_x000D_
        "Statistics": {_x000D_
          "CreationDate": "2018-06-12T17:33:45.3459756+02:00",_x000D_
          "LastRefreshDate": "2018-05-18T09:23:36.1692082+02:00",_x000D_
          "TotalRefreshCount": 6,_x000D_
          "CustomInfo": {}_x000D_
        }_x000D_
      },_x000D_
      "67": {_x000D_
        "$type": "Inside.Core.Formula.Definition.DefinitionAC, Inside.Core.Formula",_x000D_
        "ID": 67,_x000D_
        "Results": [_x000D_
          [_x000D_
            "Construction 19.6 %"_x000D_
          ]_x000D_
        ],_x000D_
        "Statistics": {_x000D_
          "CreationDate": "2018-06-12T17:33:45.3459756+02:00",_x000D_
          "LastRefreshDate": "2018-05-18T09:23:36.7696657+02:00",_x000D_
          "TotalRefreshCount": 6,_x000D_
          "CustomInfo": {}_x000D_
        }_x000D_
      },_x000D_
      "68": {_x000D_
        "$type": "Inside.Core.Formula.Definition.DefinitionAC, Inside.Core.Formula",_x000D_
        "ID": 68,_x000D_
        "Results": [_x000D_
          [_x000D_
            null_x000D_
          ]_x000D_
        ],_x000D_
        "Statistics": {_x000D_
          "CreationDate": "2018-06-12T17:33:45.3459756+02:00",_x000D_
          "LastRefreshDate": "0001-01-01T00:00:00",_x000D_
          "TotalRefreshCount": 0,_x000D_
          "CustomInfo": {}_x000D_
        }_x000D_
      },_x000D_
      "69": {_x000D_
        "$type": "Inside.Core.Formula.Definition.DefinitionAC, Inside.Core.Formula",_x000D_
        "ID": 69,_x000D_
        "Results": [_x000D_
          [_x000D_
            "Route de Soulac|Lieu-dit La Plage"_x000D_
          ]_x000D_
        ],_x000D_
        "Statistics": {_x000D_
          "CreationDate": "2018-06-12T17:33:45.3459756+02:00",_x000D_
          "LastRefreshDate": "2018-05-18T09:20:24.5146038+02:00",_x000D_
          "TotalRefreshCount": 3,_x000D_
          "CustomInfo": {}_x000D_
        }_x000D_
      },_x000D_
      "70": {_x000D_
        "$type": "Inside.Core.Formula.Definition.DefinitionAC, Inside.Core.Formula",_x000D_
        "ID": 70,_x000D_
        "Results": [_x000D_
          [_x000D_
            "Ouvert"_x000D_
          ]_x000D_
        ],_x000D_
        "Statistics": {_x000D_
          "CreationDate": "2018-06-12T17:33:45.3459756+02:00",_x000D_
          "LastRefreshDate": "2018-05-18T09:20:24.6477844+02:00",_x000D_
          "TotalRefreshCount": 6,_x000D_
          "CustomInfo": {}_x000D_
        }_x000D_
      },_x000D_
      "71": {_x000D_
        "$type": "Inside.Core.Formula.Definition.DefinitionAC, Inside.Core.Formula",_x000D_
        "ID": 71,_x000D_
        "Results": [_x000D_
          [_x000D_
            "Chantier [00000004] BATIMONDE"_x000D_
          ]_x000D_
        ],_x000D_
        "Statistics": {_x000D_
          "CreationDate": "2018-06-12T17:33:45.3459756+02:00",_x000D_
          "LastRefreshDate": "2018-05-18T09:20:24.531249+02:00",_x000D_
          "TotalRefreshCount": 3,_x000D_
          "CustomInfo": {}_x000D_
        }_x000D_
      },_x000D_
      "72": {_x000D_
        "$type": "Inside.Core.Formula.Definition.DefinitionAC, Inside.Core.Formula",_x000D_
        "ID": 72,_x000D_
        "Results": [_x000D_
          [_x000D_
            2882.81_x000D_
          ]_x000D_
        ],_x000D_
        "Statistics": {_x000D_
          "CreationDate": "2018-06-12T17:33:45.3459756+02:00",_x000D_
          "LastRefreshDate": "2018-05-18T09:20:24.5478946+02:00",_x000D_
          "TotalRefreshCount": 3,_x000D_
          "CustomInfo": {}_x000D_
        }_x000D_
      },_x000D_
      "73": {_x000D_
        "$type": "Inside.Core.Formula.Definition.DefinitionAC, Inside.Core.Formula",_x000D_
        "ID": 73,_x000D_
        "Results": [_x000D_
          [_x000D_
            16754.04_x000D_
          ]_x000D_
        ],_x000D_
        "Statistics": {_x000D_
          "CreationDate": "2018-06-12T17:33:45.3459756+02:00",_x000D_
          "LastRefreshDate": "2018-05-18T09:20:24.5655421+02:00",_x000D_
          "TotalRefreshCount": 3,_x000D_
          "CustomInfo": {}_x000D_
        }_x000D_
      },_x000D_
      "74": {_x000D_
        "$type": "Inside.Core.Formula.Definition.DefinitionAC, Inside.Core.Formula",_x000D_
        "ID": 74,_x000D_
        "Results": [_x000D_
          [_x000D_
            3005.536993462_x000D_
          ]_x000D_
        ],_x000D_
        "Statistics": {_x000D_
          "CreationDate": "2018-06-12T17:33:45.3464759+02:00",_x000D_
          "LastRefreshDate": "2018-05-18T09:20:24.5760459+02:00",_x000D_
          "TotalRefreshCount": 3,_x000D_
          "CustomInfo": {}_x000D_
        }_x000D_
      },_x000D_
      "75": {_x000D_
        "$type": "Inside.Core.Formula.Definition.DefinitionAC, Inside.Core.Formula",_x000D_
        "ID": 75,_x000D_
        "Results": [_x000D_
          [_x000D_
            24923.49_x000D_
          ]_x000D_
        ],_x000D_
        "Statistics": {_x000D_
          "CreationDate": "2018-06-12T17:33:45.3464759+02:00",_x000D_
          "LastRefreshDate": "2018-05-18T09:20:24.5810566+02:00",_x000D_
          "TotalRefreshCount": 3,_x000D_
          "CustomInfo": {}_x000D_
        }_x000D_
      },_x000D_
      "76": {_x000D_
        "$type": "Inside.Core.Formula.Definition.DefinitionAC, Inside.Core.Formula",_x000D_
        "ID": 76,_x000D_
        "Results": [_x000D_
          [_x000D_
            22510.77_x000D_
          ]_x000D_
        ],_x000D_
        "Statistics": {_x000D_
          "CreationDate": "2018-06-12T17:33:45.3464759+02:00",_x000D_
          "LastRefreshDate": "2018-05-18T09:20:24.5810566+02:00",_x000D_
          "TotalRefreshCount": 3,_x000D_
          "CustomInfo": {}_x000D_
        }_x000D_
      },_x000D_
      "77": {_x000D_
        "$type": "Inside.Core.Formula.Definition.DefinitionAC, Inside.Core.Formula",_x000D_
        "ID": 77,_x000D_
        "Results": [_x000D_
          [_x000D_
            "BATIMONDE"_x000D_
          ]_x000D_
        ],_x000D_
        "Statistics": {_x000D_
          "CreationDate": "2018-06-12T17:33:45.3464759+02:00",_x000D_
          "LastRefreshDate": "2018-05-18T09:20:24.597742+02:00",_x000D_
          "TotalRefreshCount": 3,_x000D_
          "CustomInfo": {}_x000D_
        }_x000D_
      },_x000D_
      "78": {_x000D_
        "$type": "Inside.Core.Formula.Definition.DefinitionAC, Inside.Core.Formula",_x000D_
        "ID": 78,_x000D_
        "Results": [_x000D_
          [_x000D_
            ""_x000D_
          ]_x000D_
        ],_x000D_
        "Statistics": {_x000D_
          "CreationDate": "2018-06-12T17:33:45.3464759+02:00",_x000D_
          "LastRefreshDate": "2018-05-18T09:20:24.6144303+02:00",_x000D_
          "TotalRefreshCount": 3,_x000D_
          "CustomInfo": {}_x000D_
        }_x000D_
      },_x000D_
      "79": {_x000D_
        "$type": "Inside.Core.Formula.Definition.DefinitionAC, Inside.Core.Formula",_x000D_
        "ID": 79,_x000D_
        "Results": [_x000D_
          [_x000D_
            ""_x000D_
          ]_x000D_
        ],_x000D_
        "Statistics": {_x000D_
          "CreationDate": "2018-06-12T17:33:45.3464759+02:00",_x000D_
          "LastRefreshDate": "2018-05-18T09:20:24.6144303+02:00",_x000D_
          "TotalRefreshCount": 3,_x000D_
          "CustomInfo": {}_x000D_
        }_x000D_
      },_x000D_
      "80": {_x000D_
        "$type": "Inside.Core.Formula.Definition.DefinitionAC, Inside.Core.Formula",_x000D_
        "ID": 80,_x000D_
        "Results": [_x000D_
          [_x000D_
            "Non"_x000D_
          ]_x000D_
        ],_x000D_
        "Statistics": {_x000D_
          "CreationDate": "2018-06-12T17:33:45.3464759+02:00",_x000D_
          "LastRefreshDate": "2018-05-18T09:20:24.6311367+02:00",_x000D_
          "TotalRefreshCount": 3,_x000D_
          "CustomInfo": {}_x000D_
        }_x000D_
      },_x000D_
      "81": {_x000D_
        "$type": "Inside.Core.Formula.Definition.DefinitionAC, Inside.Core.Formula",_x000D_
        "ID": 81,_x000D_
        "Results": [_x000D_
          [_x000D_
            "2011-06-03T00:00:00"_x000D_
          ]_x000D_
        ],_x000D_
        "Statistics": {_x000D_
          "CreationDate": "2018-06-12T17:33:45.3464759+02:00",_x000D_
          "LastRefreshDate": "2018-05-18T09:20:24.6477844+02:00",_x000D_
          "TotalRefreshCount": 3,_x000D_
          "CustomInfo": {}_x000D_
        }_x000D_
      },_x000D_
      "82": {_x000D_
        "$type": "Inside.Core.Formula.Definition.DefinitionAC, Inside.Core.Formula",_x000D_
        "ID": 82,_x000D_
        "Results": [_x000D_
          [_x000D_
            "3"_x000D_
          ]_x000D_
        ],_x000D_
        "Statistics": {_x000D_
          "CreationDate": "2018-06-12T17:33:45.3464759+02:00",_x000D_
          "LastRefreshDate": "2018-05-18T09:20:24.6477844+02:00",_x000D_
          "TotalRefreshCount": 3,_x000D_
          "CustomInfo": {}_x000D_
        }_x000D_
      },_x000D_
      "83": {_x000D_
        "$type": "Inside.Core.Formula.Definition.DefinitionAC, Inside.Core.Formula",_x000D_
        "ID": 83,_x000D_
        "Results": [_x000D_
          [_x000D_
            "Oui"_x000D_
          ]_x000D_
        ],_x000D_
        "Statistics": {_x000D_
          "CreationDate": "2018-06-12T17:33:45.3464759+02:00",_x000D_
          "LastRefreshDate": "2018-05-18T09:20:24.6699307+02:00",_x000D_
          "TotalRefreshCount": 3,_x000D_
          "CustomInfo": {}_x000D_
        }_x000D_
      },_x000D_
      "84": {_x000D_
        "$type": "Inside.Core.Formula.Definition.DefinitionAC, Inside.Core.Formula",_x000D_
        "ID": 84,_x000D_
        "Results": [_x000D_
          [_x000D_
            ""_x000D_
          ]_x000D_
        ],_x000D_
        "Statistics": {_x000D_
          "CreationDate": "2018-06-12T17:33:45.3464759+02:00",_x000D_
          "LastRefreshDate": "2018-05-18T09:20:24.6789365+02:00",_x000D_
          "TotalRefreshCount": 3,_x000D_
          "CustomInfo": {}_x000D_
        }_x000D_
      },_x000D_
      "85": {_x000D_
        "$type": "Inside.Core.Formula.Definition.DefinitionAC, Inside.Core.Formula",_x000D_
        "ID": 85,_x000D_
        "Results": [_x000D_
          [_x000D_
            "Construction 19.6 %"_x000D_
          ]_x000D_
        ],_x000D_
        "Statistics": {_x000D_
          "CreationDate": "2018-06-12T17:33:45.3469763+02:00",_x000D_
          "LastRefreshDate": "2018-05-18T09:20:24.6814395+02:00",_x000D_
          "TotalRefreshCount": 3,_x000D_
          "CustomInfo": {}_x000D_
        }_x000D_
      },_x000D_
      "86": {_x000D_
        "$type": "Inside.Core.Formula.Definition.DefinitionAC, Inside.Core.Formula",_x000D_
        "ID": 86,_x000D_
        "Results": [_x000D_
          [_x000D_
            ""_x000D_
          ]_x000D_
        ],_x000D_
        "Statistics": {_x000D_
          "CreationDate": "2018-06-12T17:33:45.3469763+02:00",_x000D_
          "LastRefreshDate": "2018-05-18T09:37:29.4966648+02:00",_x000D_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"Tx "_x000D_
          ]_x000D_
        ],_x000D_
        "Statistics": {_x000D_
          "CreationDate": "2018-06-12T17:33:45.3469763+02:00",_x000D_
          "LastRefreshDate": "2018-05-24T14:22:41.1905071+02:00",_x000D_
          "TotalRefreshCount": 14,_x000D_
          "CustomInfo": {}_x000D_
        }_x000D_
      },_x000D_
      "88": {_x000D_
        "$type": "Inside.Core.Formula.Definition.DefinitionAC, Inside.Core.Formula",_x000D_
        "ID": 88,_x000D_
        "Results": [_x000D_
          [_x000D_
            "GABRIEL"_x000D_
          ]_x000D_
        ],_x000D_
        "Statistics": {_x000D_
          "CreationDate": "2018-06-12T17:33:45.3469763+02:00",_x000D_
          "LastRefreshDate": "2018-05-24T14:22:40.7465922+02:00",_x000D_
          "TotalRefreshCount": 13,_x000D_
          "CustomInfo": {}_x000D_
        }_x000D_
      },_x000D_
      "89": {_x000D_
        "$type": "Inside.Core.Formula.Definition.DefinitionAC, Inside.Core.Formula",_x000D_
        "ID": 89,_x000D_
        "Results": [_x000D_
          [_x000D_
            ""_x000D_
          ]_x000D_
        ],_x000D_
        "Statistics": {_x000D_
          "CreationDate": "2018-06-12T17:33:45.3469763+02:00",_x000D_
          "LastRefreshDate": "2018-05-24T14:22:40.3082142+02:00",_x000D_
          "TotalRefreshCount": 13,_x000D_
          "CustomInfo": {}_x000D_
        }_x000D_
      },_x000D_
      "90": {_x000D_
        "$type": "Inside.Core.Formula.Definition.DefinitionAC, Inside.Core.Formula",_x000D_
        "ID": 90,_x000D_
        "Results": [_x000D_
          [_x000D_
            ""_x000D_
          ]_x000D_
        ],_x000D_
        "Statistics": {_x000D_
          "CreationDate": "2018-06-12T17:33:45.3469763+02:00",_x000D_
          "LastRefreshDate": "2018-05-24T14:22:39.845261+02:00",_x000D_
          "TotalRefreshCount": 13,_x000D_
          "CustomInfo": {}_x000D_
        }_x000D_
      },_x000D_
      "91": {_x000D_
        "$type": "Inside.Core.Formula.Definition.DefinitionAC, Inside.Core.Formula",_x000D_
        "ID": 91,_x000D_
        "Results": [_x000D_
          [_x000D_
            "Construction 19.6 %"_x000D_
          ]_x000D_
        ],_x000D_
        "Statistics": {_x000D_
          "CreationDate": "2018-06-12T17:33:45.3469763+02:00",_x000D_
          "LastRefreshDate": "2018-05-24T14:22:39.3973698+02:00",_x000D_
          "TotalRefreshCount": 13,_x000D_
          "CustomInfo": {}_x000D_
        }_x000D_
      },_x000D_
      "92": {_x000D_
        "$type": "Inside.Core.Formula.Definition.DefinitionAC, Inside.Core.Formula",_x000D_
        "ID": 92,_x000D_
        "Results": [_x000D_
          [_x000D_
            "50, avenue Kennedy"_x000D_
          ]_x000D_
        ],_x000D_
        "Statistics": {_x000D_
          "CreationDate": "2018-06-12T17:33:45.3469763+02:00",_x000D_
          "LastRefreshDate": "2018-05-24T14:22:38.9548072+02:00",_x000D_
          "TotalRefreshCount": 13,_x000D_
          "CustomInfo": {}_x000D_
        }_x000D_
      },_x000D_
      "93": {_x000D_
        "$type": "Inside.Core.Formula.Definition.DefinitionAC, Inside.Core.Formula",_x000D_
        "ID": 93,_x000D_
        "Results": [_x000D_
          [_x000D_
            null_x000D_
          ]_x000D_
        ],_x000D_
        "Statistics": {_x000D_
          "CreationDate": "2018-06-12T17:33:45.3469763+02:00",_x000D_
          "LastRefreshDate": "0001-01-01T00:00:00",_x000D_
          "TotalRefreshCount": 0,_x000D_
          "CustomInfo": {}_x000D_
        }_x000D_
      },_x000D_
      "94": {_x000D_
        "$type": "Inside.Core.Formula.Definition.DefinitionAC, Inside.Core.Formula",_x000D_
        "ID": 94,_x000D_
        "Results": [_x000D_
          [_x000D_
            ""_x000D_
          ]_x000D_
        ],_x000D_
        "Statistics": {_x000D_
          "CreationDate": "2018-06-12T17:33:45.3469763+02:00",_x000D_
          "LastRefreshDate": "2018-05-24T14:22:36.6190191+02:00",_x000D_
          "TotalRefreshCount": 13,_x000D_
          "CustomInfo": {}_x000D_
        }_x000D_
      },_x000D_
      "95": {_x000D_
        "$type": "Inside.Core.Formula.Definition.DefinitionAC, Inside.Core.Formula",_x000D_
        "ID": 95,_x000D_
        "Results": [_x000D_
          [_x000D_
            "Ouvert"_x000D_
          ]_x000D_
        ],_x000D_
        "Statistics": {_x000D_
          "CreationDate": "2018-06-12T17:33:45.3474766+02:00",_x000D_
          "LastRefreshDate": "2018-05-24T14:22:38.0203294+02:00",_x000D_
          "TotalRefreshCount": 11,_x000D_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"2018-06-12T17:33:45.3474766+02:00",_x000D_
          "LastRefreshDate": "2018-05-18T11:45:35.215236+02:00",_x000D_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"2018-06-12T17:33:45.3474766+02:00",_x000D_
          "LastRefreshDate": "2018-05-18T11:46:50.8967925+02:00",_x000D_
          "TotalRefreshCount": 2,_x000D_
          "CustomInfo": {}_x000D_
        }_x000D_
      },_x000D_
      "98": {_x000D_
        "$type": "Inside.Core.Formula.Definition.DefinitionAC, Inside.Core.Formula",_x000D_
        "ID": 98,_x000D_
        "Results": [_x000D_
          [_x000D_
            26212182.75_x000D_
          ]_x000D_
        ],_x000D_
        "Statistics": {_x000D_
          "CreationDate": "2018-06-12T17:33:45.3474766+02:00",_x000D_
          "LastRefreshDate": "2018-05-18T11:57:47.9312479+02:00",_x000D_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5473077.61_x000D_
          ]_x000D_
        ],_x000D_
        "Statistics": {_x000D_
          "CreationDate": "2018-06-12T17:33:45.3474766+02:00",_x000D_
          "LastRefreshDate": "2018-05-18T11:58:19.6767318+02:00",_x000D_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"2018-06-12T17:33:45.3474766+02:00",_x000D_
          "LastRefreshDate": "2018-05-18T11:58:27.4091168+02:00",_x000D_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87353.64_x000D_
          ]_x000D_
        ],_x000D_
        "Statistics": {_x000D_
          "CreationDate": "2018-06-12T17:33:45.3474766+02:00",_x000D_
          "LastRefreshDate": "2018-05-18T11:58:47.1456979+02:00",_x000D_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43676.82_x000D_
          ]_x000D_
        ],_x000D_
        "Statistics": {_x000D_
          "CreationDate": "2018-06-12T17:33:45.3474766+02:00",_x000D_
          "LastRefreshDate": "2018-05-24T14:22:33.7994293+02:00",_x000D_
          "TotalRefreshCount": 3,_x000D_
          "CustomInfo": {}_x000D_
        }_x000D_
      },_x000D_
      "103": {_x000D_
        "$type": "Inside.Core.Formula.Definition.DefinitionAC, Inside.Core.Formula",_x000D_
        "ID": 103,_x000D_
        "Results": [_x000D_
          [_x000D_
            null_x000D_
          ]_x000D_
        ],_x000D_
        "Statistics": {_x000D_
          "CreationDate": "2018-06-12T17:33:45.3474766+02:00",_x000D_
          "LastRefreshDate": "0001-01-01T00:00:00",_x000D_
          "TotalRefreshCount": 0,_x000D_
          "CustomInfo": {}_x000D_
        }_x000D_
      },_x000D_
      "104": {_x000D_
        "$type": "Inside.Core.Formula.Definition.DefinitionAC, Inside.Core.Formula",_x000D_
        "ID": 104,_x000D_
        "Results": [_x000D_
          [_x000D_
            "92000NANTERRE"_x000D_
          ]_x000D_
        ],_x000D_
        "Statistics": {_x000D_
          "CreationDate": "2018-06-12T17:33:45.3479778+02:00",_x000D_
          "LastRefreshDate": "2018-05-24T11:12:49.8514843+02:00",_x000D_
          "TotalRefreshCount": 2,_x000D_
          "CustomInfo": {}_x000D_
        }_x000D_
      },_x000D_
      "105": {_x000D_
        "$type": "Inside.Core.Formula.Definition.DefinitionAC, Inside.Core.Formula",_x000D_
        "ID": 105,_x000D_
        "Results": [_x000D_
          [_x000D_
            null_x000D_
          ]_x000D_
        ],_x000D_
        "Statistics": {_x000D_
          "CreationDate": "2018-06-12T17:33:45.3479778+02:00",_x000D_
          "LastRefreshDate": "0001-01-01T00:00:00",_x000D_
          "TotalRefreshCount": 0,_x000D_
          "CustomInfo": {}_x000D_
        }_x000D_
      },_x000D_
      "106": {_x000D_
        "$type": "Inside.Core.Formula.Definition.DefinitionAC, Inside.Core.Formula",_x000D_
        "ID": 106,_x000D_
        "Results": [_x000D_
          [_x000D_
            "92000-NANTERRE"_x000D_
          ]_x000D_
        ],_x000D_
        "Statistics": {_x000D_
          "CreationDate": "2018-06-12T17:33:45.3479778+02:00",_x000D_
          "LastRefreshDate": "2018-05-24T11:13:14.9765494+02:00",_x000D_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"92000 -NANTERRE"_x000D_
          ]_x000D_
        ],_x000D_
        "Statistics": {_x000D_
          "CreationDate": "2018-06-12T17:33:45.3479778+02:00",_x000D_
          "LastRefreshDate": "2018-05-24T11:13:31.0713461+02:00",_x000D_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"92000 - NANTERRE"_x000D_
          ]_x000D_
        ],_x000D_
        "Statistics": {_x000D_
          "CreationDate": "2018-06-12T17:33:45.3479778+02:00",_x000D_
          "LastRefreshDate": "2018-05-24T14:22:38.4886667+02:00",_x000D_
          "TotalRefreshCount": 2,_x000D_
          "CustomInfo": {}_x000D_
        }_x000D_
      }_x000D_
    },_x000D_
    "LastID": 108_x000D_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</si>
</sst>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8"/>
      <color rgb="FF2B2421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theme="0"/>
      <name val="Segoe UI"/>
      <family val="2"/>
    </font>
    <font>
      <b/>
      <sz val="14"/>
      <color theme="2" tint="-0.749992370372631"/>
      <name val="Calibri"/>
      <family val="2"/>
      <scheme val="minor"/>
    </font>
    <font>
      <sz val="16"/>
      <color theme="0"/>
      <name val="Segoe UI Light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778899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ashed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 style="dashed">
        <color theme="0" tint="-0.1499679555650502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ashed">
        <color theme="0" tint="-0.1499679555650502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0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2" borderId="0" xfId="1" applyFont="1" applyFill="1"/>
    <xf numFmtId="0" fontId="0" fillId="0" borderId="0" xfId="0" applyAlignment="1">
      <alignment wrapText="1"/>
    </xf>
    <xf numFmtId="0" fontId="0" fillId="0" borderId="2" xfId="0" applyFont="1" applyBorder="1"/>
    <xf numFmtId="4" fontId="0" fillId="0" borderId="2" xfId="0" applyNumberFormat="1" applyFont="1" applyBorder="1"/>
    <xf numFmtId="0" fontId="4" fillId="0" borderId="3" xfId="0" applyFont="1" applyBorder="1"/>
    <xf numFmtId="4" fontId="4" fillId="0" borderId="3" xfId="0" applyNumberFormat="1" applyFont="1" applyBorder="1"/>
    <xf numFmtId="0" fontId="0" fillId="3" borderId="4" xfId="0" applyFont="1" applyFill="1" applyBorder="1"/>
    <xf numFmtId="0" fontId="8" fillId="4" borderId="0" xfId="0" applyFont="1" applyFill="1" applyAlignment="1">
      <alignment vertical="center"/>
    </xf>
    <xf numFmtId="0" fontId="8" fillId="4" borderId="5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7" fillId="0" borderId="0" xfId="0" applyFont="1" applyAlignment="1"/>
    <xf numFmtId="49" fontId="11" fillId="5" borderId="0" xfId="0" applyNumberFormat="1" applyFont="1" applyFill="1" applyAlignment="1">
      <alignment horizontal="left" vertical="center"/>
    </xf>
    <xf numFmtId="49" fontId="9" fillId="6" borderId="1" xfId="0" applyNumberFormat="1" applyFont="1" applyFill="1" applyBorder="1" applyAlignment="1">
      <alignment horizontal="left" vertical="center"/>
    </xf>
    <xf numFmtId="4" fontId="11" fillId="5" borderId="0" xfId="0" applyNumberFormat="1" applyFont="1" applyFill="1" applyAlignment="1">
      <alignment horizontal="right" vertical="center"/>
    </xf>
    <xf numFmtId="4" fontId="9" fillId="6" borderId="1" xfId="0" applyNumberFormat="1" applyFont="1" applyFill="1" applyBorder="1" applyAlignment="1">
      <alignment horizontal="right" vertical="center"/>
    </xf>
    <xf numFmtId="49" fontId="9" fillId="6" borderId="8" xfId="0" applyNumberFormat="1" applyFont="1" applyFill="1" applyBorder="1" applyAlignment="1">
      <alignment horizontal="left" vertical="center"/>
    </xf>
    <xf numFmtId="4" fontId="9" fillId="6" borderId="8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vertical="center" wrapText="1"/>
    </xf>
    <xf numFmtId="0" fontId="6" fillId="7" borderId="9" xfId="0" applyNumberFormat="1" applyFont="1" applyFill="1" applyBorder="1" applyAlignment="1">
      <alignment horizontal="center" vertical="center"/>
    </xf>
    <xf numFmtId="0" fontId="12" fillId="8" borderId="11" xfId="0" applyFont="1" applyFill="1" applyBorder="1"/>
    <xf numFmtId="14" fontId="12" fillId="0" borderId="10" xfId="0" applyNumberFormat="1" applyFont="1" applyBorder="1" applyAlignment="1">
      <alignment horizontal="left"/>
    </xf>
    <xf numFmtId="14" fontId="12" fillId="0" borderId="12" xfId="0" applyNumberFormat="1" applyFont="1" applyBorder="1" applyAlignment="1">
      <alignment horizontal="left"/>
    </xf>
    <xf numFmtId="14" fontId="12" fillId="0" borderId="13" xfId="0" applyNumberFormat="1" applyFont="1" applyBorder="1" applyAlignment="1">
      <alignment horizontal="left"/>
    </xf>
    <xf numFmtId="49" fontId="5" fillId="9" borderId="7" xfId="0" applyNumberFormat="1" applyFont="1" applyFill="1" applyBorder="1" applyAlignment="1">
      <alignment horizontal="left" vertical="center"/>
    </xf>
    <xf numFmtId="4" fontId="9" fillId="6" borderId="1" xfId="0" applyNumberFormat="1" applyFont="1" applyFill="1" applyBorder="1" applyAlignment="1">
      <alignment horizontal="left" vertical="center"/>
    </xf>
    <xf numFmtId="4" fontId="9" fillId="6" borderId="8" xfId="0" applyNumberFormat="1" applyFont="1" applyFill="1" applyBorder="1" applyAlignment="1">
      <alignment horizontal="left" vertical="center"/>
    </xf>
    <xf numFmtId="0" fontId="10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6" fillId="7" borderId="9" xfId="0" applyNumberFormat="1" applyFont="1" applyFill="1" applyBorder="1" applyAlignment="1">
      <alignment vertical="center"/>
    </xf>
    <xf numFmtId="0" fontId="6" fillId="10" borderId="9" xfId="0" applyNumberFormat="1" applyFont="1" applyFill="1" applyBorder="1" applyAlignment="1">
      <alignment horizontal="center" vertical="center"/>
    </xf>
    <xf numFmtId="49" fontId="14" fillId="11" borderId="0" xfId="4" applyNumberFormat="1" applyFont="1" applyFill="1" applyAlignment="1"/>
    <xf numFmtId="0" fontId="3" fillId="11" borderId="0" xfId="4" applyFill="1"/>
    <xf numFmtId="0" fontId="3" fillId="0" borderId="0" xfId="4"/>
    <xf numFmtId="0" fontId="15" fillId="0" borderId="0" xfId="4" applyFont="1" applyAlignment="1">
      <alignment horizontal="left" indent="2"/>
    </xf>
    <xf numFmtId="0" fontId="16" fillId="0" borderId="0" xfId="4" applyFont="1" applyAlignment="1">
      <alignment horizontal="left" indent="2"/>
    </xf>
    <xf numFmtId="0" fontId="3" fillId="12" borderId="0" xfId="4" applyFill="1"/>
    <xf numFmtId="0" fontId="3" fillId="0" borderId="0" xfId="4" applyFill="1"/>
    <xf numFmtId="49" fontId="6" fillId="10" borderId="9" xfId="0" applyNumberFormat="1" applyFont="1" applyFill="1" applyBorder="1" applyAlignment="1">
      <alignment vertical="center"/>
    </xf>
    <xf numFmtId="49" fontId="6" fillId="10" borderId="9" xfId="0" applyNumberFormat="1" applyFont="1" applyFill="1" applyBorder="1" applyAlignment="1">
      <alignment horizontal="right" vertical="center"/>
    </xf>
    <xf numFmtId="0" fontId="12" fillId="8" borderId="25" xfId="0" applyFont="1" applyFill="1" applyBorder="1"/>
    <xf numFmtId="49" fontId="8" fillId="4" borderId="5" xfId="0" applyNumberFormat="1" applyFont="1" applyFill="1" applyBorder="1" applyAlignment="1">
      <alignment horizontal="left" vertical="center"/>
    </xf>
    <xf numFmtId="4" fontId="0" fillId="6" borderId="2" xfId="0" applyNumberFormat="1" applyFont="1" applyFill="1" applyBorder="1"/>
    <xf numFmtId="49" fontId="14" fillId="11" borderId="0" xfId="4" quotePrefix="1" applyNumberFormat="1" applyFont="1" applyFill="1" applyAlignment="1">
      <alignment horizontal="center"/>
    </xf>
    <xf numFmtId="49" fontId="14" fillId="11" borderId="0" xfId="4" applyNumberFormat="1" applyFont="1" applyFill="1" applyAlignment="1">
      <alignment horizontal="center"/>
    </xf>
    <xf numFmtId="0" fontId="17" fillId="12" borderId="0" xfId="4" applyFont="1" applyFill="1" applyAlignment="1">
      <alignment horizontal="center" vertical="center" wrapText="1"/>
    </xf>
    <xf numFmtId="0" fontId="13" fillId="11" borderId="0" xfId="4" applyFont="1" applyFill="1" applyAlignment="1">
      <alignment horizontal="left" vertical="center" indent="2"/>
    </xf>
    <xf numFmtId="0" fontId="14" fillId="11" borderId="0" xfId="4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14" fontId="12" fillId="0" borderId="14" xfId="0" applyNumberFormat="1" applyFont="1" applyBorder="1" applyAlignment="1">
      <alignment horizontal="left"/>
    </xf>
    <xf numFmtId="14" fontId="12" fillId="0" borderId="15" xfId="0" applyNumberFormat="1" applyFont="1" applyBorder="1" applyAlignment="1">
      <alignment horizontal="left"/>
    </xf>
    <xf numFmtId="14" fontId="12" fillId="0" borderId="16" xfId="0" applyNumberFormat="1" applyFont="1" applyBorder="1" applyAlignment="1">
      <alignment horizontal="left"/>
    </xf>
    <xf numFmtId="14" fontId="12" fillId="0" borderId="10" xfId="0" applyNumberFormat="1" applyFont="1" applyBorder="1" applyAlignment="1">
      <alignment horizontal="left"/>
    </xf>
    <xf numFmtId="14" fontId="12" fillId="0" borderId="12" xfId="0" applyNumberFormat="1" applyFont="1" applyBorder="1" applyAlignment="1">
      <alignment horizontal="left"/>
    </xf>
    <xf numFmtId="14" fontId="12" fillId="0" borderId="13" xfId="0" applyNumberFormat="1" applyFont="1" applyBorder="1" applyAlignment="1">
      <alignment horizontal="left"/>
    </xf>
    <xf numFmtId="165" fontId="12" fillId="0" borderId="17" xfId="3" applyNumberFormat="1" applyFont="1" applyBorder="1" applyAlignment="1">
      <alignment horizontal="center" vertical="center"/>
    </xf>
    <xf numFmtId="165" fontId="12" fillId="0" borderId="18" xfId="3" applyNumberFormat="1" applyFont="1" applyBorder="1" applyAlignment="1">
      <alignment horizontal="center" vertical="center"/>
    </xf>
    <xf numFmtId="165" fontId="12" fillId="0" borderId="19" xfId="3" applyNumberFormat="1" applyFont="1" applyBorder="1" applyAlignment="1">
      <alignment horizontal="center" vertical="center"/>
    </xf>
    <xf numFmtId="9" fontId="12" fillId="0" borderId="17" xfId="2" applyFont="1" applyBorder="1" applyAlignment="1">
      <alignment horizontal="center"/>
    </xf>
    <xf numFmtId="9" fontId="12" fillId="0" borderId="18" xfId="2" applyFont="1" applyBorder="1" applyAlignment="1">
      <alignment horizontal="center"/>
    </xf>
    <xf numFmtId="9" fontId="12" fillId="0" borderId="19" xfId="2" applyFont="1" applyBorder="1" applyAlignment="1">
      <alignment horizontal="center"/>
    </xf>
    <xf numFmtId="164" fontId="12" fillId="0" borderId="10" xfId="1" applyNumberFormat="1" applyFont="1" applyBorder="1" applyAlignment="1"/>
    <xf numFmtId="164" fontId="12" fillId="0" borderId="12" xfId="1" applyNumberFormat="1" applyFont="1" applyBorder="1" applyAlignment="1"/>
    <xf numFmtId="164" fontId="12" fillId="0" borderId="13" xfId="1" applyNumberFormat="1" applyFont="1" applyBorder="1" applyAlignment="1"/>
    <xf numFmtId="165" fontId="12" fillId="0" borderId="17" xfId="1" applyNumberFormat="1" applyFont="1" applyBorder="1" applyAlignment="1">
      <alignment horizontal="center"/>
    </xf>
    <xf numFmtId="165" fontId="12" fillId="0" borderId="18" xfId="1" applyNumberFormat="1" applyFont="1" applyBorder="1" applyAlignment="1">
      <alignment horizontal="center"/>
    </xf>
    <xf numFmtId="165" fontId="12" fillId="0" borderId="19" xfId="1" applyNumberFormat="1" applyFont="1" applyBorder="1" applyAlignment="1">
      <alignment horizontal="center"/>
    </xf>
    <xf numFmtId="9" fontId="12" fillId="0" borderId="17" xfId="2" applyFont="1" applyBorder="1" applyAlignment="1">
      <alignment horizontal="right"/>
    </xf>
    <xf numFmtId="9" fontId="12" fillId="0" borderId="18" xfId="2" applyFont="1" applyBorder="1" applyAlignment="1">
      <alignment horizontal="right"/>
    </xf>
    <xf numFmtId="9" fontId="12" fillId="0" borderId="19" xfId="2" applyFont="1" applyBorder="1" applyAlignment="1">
      <alignment horizontal="right"/>
    </xf>
    <xf numFmtId="14" fontId="12" fillId="0" borderId="17" xfId="0" applyNumberFormat="1" applyFont="1" applyBorder="1" applyAlignment="1">
      <alignment horizontal="center"/>
    </xf>
    <xf numFmtId="14" fontId="12" fillId="0" borderId="18" xfId="0" applyNumberFormat="1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43" fontId="12" fillId="0" borderId="17" xfId="1" applyFont="1" applyBorder="1" applyAlignment="1">
      <alignment horizontal="center"/>
    </xf>
    <xf numFmtId="43" fontId="12" fillId="0" borderId="18" xfId="1" applyFont="1" applyBorder="1" applyAlignment="1">
      <alignment horizontal="center"/>
    </xf>
    <xf numFmtId="43" fontId="12" fillId="0" borderId="19" xfId="1" applyFont="1" applyBorder="1" applyAlignment="1">
      <alignment horizontal="center"/>
    </xf>
    <xf numFmtId="14" fontId="12" fillId="0" borderId="22" xfId="0" applyNumberFormat="1" applyFont="1" applyBorder="1" applyAlignment="1">
      <alignment horizontal="center"/>
    </xf>
    <xf numFmtId="14" fontId="12" fillId="0" borderId="23" xfId="0" applyNumberFormat="1" applyFont="1" applyBorder="1" applyAlignment="1">
      <alignment horizontal="center"/>
    </xf>
    <xf numFmtId="14" fontId="12" fillId="0" borderId="24" xfId="0" applyNumberFormat="1" applyFont="1" applyBorder="1" applyAlignment="1">
      <alignment horizontal="center"/>
    </xf>
    <xf numFmtId="0" fontId="6" fillId="7" borderId="0" xfId="0" applyNumberFormat="1" applyFont="1" applyFill="1" applyBorder="1" applyAlignment="1">
      <alignment horizontal="center" vertical="center"/>
    </xf>
    <xf numFmtId="0" fontId="6" fillId="7" borderId="20" xfId="0" applyNumberFormat="1" applyFont="1" applyFill="1" applyBorder="1" applyAlignment="1">
      <alignment horizontal="center" vertical="center"/>
    </xf>
    <xf numFmtId="0" fontId="6" fillId="7" borderId="9" xfId="0" applyNumberFormat="1" applyFont="1" applyFill="1" applyBorder="1" applyAlignment="1">
      <alignment horizontal="center" vertical="center"/>
    </xf>
    <xf numFmtId="0" fontId="6" fillId="7" borderId="21" xfId="0" applyNumberFormat="1" applyFont="1" applyFill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49" fontId="6" fillId="10" borderId="9" xfId="0" applyNumberFormat="1" applyFont="1" applyFill="1" applyBorder="1" applyAlignment="1">
      <alignment horizontal="center" vertical="center"/>
    </xf>
    <xf numFmtId="0" fontId="6" fillId="10" borderId="9" xfId="0" applyNumberFormat="1" applyFont="1" applyFill="1" applyBorder="1" applyAlignment="1">
      <alignment horizontal="center" vertical="center"/>
    </xf>
  </cellXfs>
  <cellStyles count="5">
    <cellStyle name="Milliers" xfId="1" builtinId="3"/>
    <cellStyle name="Monétaire" xfId="3" builtinId="4"/>
    <cellStyle name="Normal" xfId="0" builtinId="0"/>
    <cellStyle name="Normal 3" xfId="4" xr:uid="{3C923CE6-E624-43C0-9096-ABB5D3C5A479}"/>
    <cellStyle name="Pourcentage" xfId="2" builtinId="5"/>
  </cellStyles>
  <dxfs count="20">
    <dxf>
      <numFmt numFmtId="4" formatCode="#,##0.00"/>
    </dxf>
    <dxf>
      <numFmt numFmtId="4" formatCode="#,##0.0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color rgb="FFA52A2A"/>
      </font>
      <fill>
        <patternFill>
          <bgColor rgb="FFF08080"/>
        </patternFill>
      </fill>
    </dxf>
    <dxf>
      <font>
        <b val="0"/>
        <i val="0"/>
        <u val="none"/>
        <color rgb="FFA52A2A"/>
      </font>
      <fill>
        <patternFill>
          <bgColor rgb="FFF08080"/>
        </patternFill>
      </fill>
    </dxf>
    <dxf>
      <font>
        <b val="0"/>
        <i val="0"/>
        <u val="none"/>
        <color rgb="FFA52A2A"/>
      </font>
      <fill>
        <patternFill>
          <bgColor rgb="FFF08080"/>
        </patternFill>
      </fill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microsoft.com/office/2007/relationships/slicerCache" Target="slicerCaches/slicerCache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F7949F3-BB33-462A-AD9E-EA6B175249E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6874FCCA-0D3A-48A0-A36C-09D31F0DE4DC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D93BCB77-6C60-41C2-967C-9F42A3BCA16D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16569FD0-0E22-4A21-BDEE-EE47E557A82F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3</xdr:row>
      <xdr:rowOff>85725</xdr:rowOff>
    </xdr:from>
    <xdr:to>
      <xdr:col>8</xdr:col>
      <xdr:colOff>836081</xdr:colOff>
      <xdr:row>7</xdr:row>
      <xdr:rowOff>158750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ois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167" y="953558"/>
              <a:ext cx="12456581" cy="835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3</xdr:row>
      <xdr:rowOff>38100</xdr:rowOff>
    </xdr:from>
    <xdr:to>
      <xdr:col>17</xdr:col>
      <xdr:colOff>266700</xdr:colOff>
      <xdr:row>6</xdr:row>
      <xdr:rowOff>152399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ois 1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38325" y="895350"/>
              <a:ext cx="11753850" cy="685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180975</xdr:rowOff>
    </xdr:from>
    <xdr:to>
      <xdr:col>11</xdr:col>
      <xdr:colOff>809624</xdr:colOff>
      <xdr:row>8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ois 2">
              <a:extLst>
                <a:ext uri="{FF2B5EF4-FFF2-40B4-BE49-F238E27FC236}">
                  <a16:creationId xmlns:a16="http://schemas.microsoft.com/office/drawing/2014/main" id="{9ED0004A-24B7-407F-A354-331829229B6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504950"/>
              <a:ext cx="19135724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affaticati/AppData/Local/Microsoft/Windows/Temporary%20Internet%20Files/Content.Outlook/JYC27STS/Reporting%20de%20tr&#233;sorer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i-w03-Master\donnees\2%20-%20Vision\Dossier%20de%20demo\Demo%20vision\1%20-%20Pr&#233;sentation%20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 Tresorerie"/>
      <sheetName val="Soldes Dynamiques"/>
      <sheetName val="Rolling Forecast"/>
      <sheetName val="Analyse Budgétaire"/>
      <sheetName val="Comparatif N-1"/>
      <sheetName val="Statistiques"/>
      <sheetName val="Plus-value  SICAV"/>
      <sheetName val="Valorisation Portefeuille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Janvier</v>
          </cell>
        </row>
        <row r="2">
          <cell r="A2" t="str">
            <v>Février</v>
          </cell>
        </row>
        <row r="3">
          <cell r="A3" t="str">
            <v>Mars</v>
          </cell>
        </row>
        <row r="4">
          <cell r="A4" t="str">
            <v>Avril</v>
          </cell>
        </row>
        <row r="5">
          <cell r="A5" t="str">
            <v>Mai</v>
          </cell>
        </row>
        <row r="6">
          <cell r="A6" t="str">
            <v>Juin</v>
          </cell>
        </row>
        <row r="7">
          <cell r="A7" t="str">
            <v>Juillet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  <row r="16">
          <cell r="A16" t="str">
            <v>Initial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marrage"/>
      <sheetName val="SIG"/>
      <sheetName val="Ls_Alert"/>
      <sheetName val="Interrogation solde"/>
      <sheetName val="Interrogation grand livre"/>
      <sheetName val="Budget SIG"/>
      <sheetName val="Analyse des dépenses"/>
      <sheetName val="Ls_XlbFormatTables"/>
      <sheetName val="Comparaison agence"/>
      <sheetName val="gestion commerciale"/>
      <sheetName val="rapport dynamique"/>
      <sheetName val="Budget"/>
      <sheetName val="Envoi écritures"/>
      <sheetName val="Balance colonnée"/>
      <sheetName val="Ls_XLB_WorkbookFile"/>
      <sheetName val="Ls_AgXLB_WorkbookFile"/>
      <sheetName val="RIK_PARA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244.598944444442" createdVersion="3" refreshedVersion="6" minRefreshableVersion="3" recordCount="145" xr:uid="{00000000-000A-0000-FFFF-FFFF66000000}">
  <cacheSource type="external" connectionId="8"/>
  <cacheFields count="8">
    <cacheField name="Chantier -Libellé" numFmtId="0">
      <sharedItems containsBlank="1" count="100">
        <s v="Chantier [20090208] MASSON"/>
        <s v="Chantier [20090209] CA La Roche sur"/>
        <s v="Chantier [20090210] MAIRIE D'AUZIEL"/>
        <s v="Chantier [20090211] MAIRIE D'AUZIEL"/>
        <s v="Chantier [20090212] CA La Roche sur"/>
        <s v="Chantier [20090214] CA La Roche sur"/>
        <s v="Chantier [20090215] LARRIEU"/>
        <s v="Chantier [20090216] DOREMI MUSIC"/>
        <s v="Chantier [20090217] MAIRIE DE RAMON"/>
        <s v="Chantier [20090219] Hique Martine"/>
        <s v="Chantier [20090220] CALVITIERE"/>
        <s v="Chantier [20090222] MAIRIE DE RAMON"/>
        <s v="Chantier [20090223] FRANCOIS"/>
        <s v="Chantier [20090224] DOREMI MUSIC"/>
        <s v="Chantier [20090225] Hopital"/>
        <s v="Chantier [20090226] GABRIEL"/>
        <s v="Chantier [20090227] MASSON"/>
        <s v="Chantier [20090228] ARTI-BAT"/>
        <s v="Chantier [20090229] GEMO"/>
        <s v="Chantier [20090230] GABRIEL"/>
        <s v="Chantier [20090231] MAIRIE DE MARSE"/>
        <s v="Chantier [20090232] ITHURBIDE"/>
        <s v="Chantier [20090233] GABRIEL"/>
        <s v="Chantier [20090234] Hopital"/>
        <s v="Chantier [20090235] CHOBAT"/>
        <s v="Chantier [20090236] CARAVAN'AIR"/>
        <s v="Chantier [20090237] CA La Roche sur"/>
        <s v="Chantier [20090238] LARRIEU"/>
        <s v="Chantier [20090239] Comité des fête"/>
        <s v="Chantier [20090240] CG 19"/>
        <s v="Chantier [20090241] CHOBAT"/>
        <s v="Chantier [20090242] GEMO"/>
        <s v="Chantier [20090244] CA La Roche sur"/>
        <s v="Chantier [20090245] LARRIEU"/>
        <s v="Chantier [20090246] COLUCHET"/>
        <s v="Chantier [20090247] MAIRIE DE MONTA"/>
        <s v="Chantier [20090248] CALVITIERE"/>
        <s v="Chantier [20090249] ERDF"/>
        <s v="Chantier [20090250] MAIRIE DE MONTA"/>
        <s v="Chantier [20090251] CALVITIERE"/>
        <s v="Chantier [20090252] GEMO"/>
        <s v="Chantier [20090253] LARRIEU"/>
        <s v="Chantier [20090255] MAIRIE DE RAMON"/>
        <s v="Chantier [20090256] LARRIEU"/>
        <s v="Chantier [20090257] CARAVAN'AIR"/>
        <s v="Chantier [20090258] LEROY SOMER"/>
        <s v="Chantier [20090259] MAIRIE DE CASTA"/>
        <s v="Chantier [20090260] MILLET Julie"/>
        <s v="Chantier [20090261] Hopital"/>
        <s v="Chantier [20090262] MAIRIE DE MONTA"/>
        <s v="Chantier [20090263] CA La Roche sur"/>
        <s v="Chantier [20090264] Chevalier Sébas"/>
        <s v="Chantier [20090265] MAIRIE DE MARSE"/>
        <s v="Chantier [20090267] CORREZE HABITAT"/>
        <s v="Chantier [20090268] CORREZE HABITAT"/>
        <s v="Chantier [20090269] MAIRIE DE MONTA"/>
        <s v="Chantier [20090270] MILAN"/>
        <s v="Chantier [20090271] Hopital"/>
        <s v="Chantier [20090272] MAIRIE DE RAMON"/>
        <s v="Chantier [20090273] ITHURBIDE"/>
        <s v="Chantier [20090274] CA La Roche sur"/>
        <s v="Chantier [20090276] MAIRIE DE RAMON"/>
        <s v="Chantier [20090277] CORREZE HABITAT"/>
        <s v="Chantier [20090278] MAIRIE DE RAMON"/>
        <s v="Chantier [20090281] MAIRIE DE MONTA"/>
        <s v="Chantier [20090283] GEMO"/>
        <s v="Chantier [20090284] CG 19"/>
        <s v="Chantier [20090285] Contrat CG 19"/>
        <s v="Chantier [20090286] GEMO"/>
        <s v="Chantier [20090289] COLUCHET"/>
        <s v="Chantier [20090291] MAIRIE DE MARSE"/>
        <s v="Chantier [20090292] CG 19"/>
        <s v="Chantier [20090293] MAIRIE DE MONTA"/>
        <s v="Chantier [20090295] FRANCOIS"/>
        <s v="Chantier [20090296] CORREZE HABITAT"/>
        <s v="Chantier [20090297] MAIRIE DE CASTA"/>
        <s v="Chantier [20090301] COLUCHET"/>
        <s v="Chantier [20090302] CORREZE HABITAT"/>
        <s v="Chantier [20090303] MAIRIE DE RAMON"/>
        <s v="Chantier [20090304] LARRIEU"/>
        <s v="Chantier [20090305] GEMO"/>
        <s v="Chantier [20090306] MAIRIE DE MONTA"/>
        <s v="Chantier [20090307] Hotel BERNARD"/>
        <s v="Chantier [20090308] CG 19"/>
        <s v="Chantier [20090309] CG 19"/>
        <s v="Chantier [20090310] DOREMI MUSIC"/>
        <s v="Chantier [20090311] MAIRIE DE MONTA"/>
        <s v="Chantier [20090312] LARRIEU"/>
        <s v="Chantier [20090313] CG 19"/>
        <s v="Chantier [20090314] CORREZE HABITAT"/>
        <s v="Chantier [20090315] LARRIEU"/>
        <s v="Chantier [20090317] DOREMI MUSIC"/>
        <s v="Chantier [20090318] CG 19"/>
        <m u="1"/>
        <s v="Chantier [20090290] MAIRIE DE MARSE" u="1"/>
        <s v="Chantier [20090294] PAUL Jérôme" u="1"/>
        <s v="Chantier [20090279] TEST" u="1"/>
        <s v="Chantier [20090218] Mairie" u="1"/>
        <s v="Chantier [20090288] CG 19" u="1"/>
        <s v="Chantier [20090266] Hotel BERNARD" u="1"/>
      </sharedItems>
    </cacheField>
    <cacheField name="Client - Nom" numFmtId="0">
      <sharedItems containsBlank="1" count="32">
        <s v="MASSON"/>
        <s v="CA La Roche sur Yon"/>
        <s v="MAIRIE D'AUZIELLE"/>
        <s v="LARRIEU"/>
        <s v="DOREMI MUSIC"/>
        <s v="MAIRIE DE RAMONVILLE"/>
        <s v="Hique Martine"/>
        <s v="CALVITIERE"/>
        <s v="FRANCOIS"/>
        <s v="Hopital"/>
        <s v="GABRIEL"/>
        <s v="ARTI-BAT"/>
        <s v="GEMO"/>
        <s v="MAIRIE DE MARSEILLE"/>
        <s v="ITHURBIDE"/>
        <s v="CHOBAT"/>
        <s v="CARAVAN'AIR"/>
        <s v="Comité des fêtes d'Auvergne"/>
        <s v="CG 19"/>
        <s v="COLUCHET"/>
        <s v="MAIRIE DE MONTAUBAN"/>
        <s v="ERDF"/>
        <s v="LEROY SOMER"/>
        <s v="MAIRIE DE CASTANET"/>
        <s v="MILLET Julie"/>
        <s v="Chevalier Sébastien"/>
        <s v="CORREZE HABITAT"/>
        <s v="MILAN"/>
        <s v="Hotel BERNARD"/>
        <m u="1"/>
        <s v="Mairie" u="1"/>
        <s v="PAUL Jérôme" u="1"/>
      </sharedItems>
    </cacheField>
    <cacheField name="Nature Elément - Libellé" numFmtId="0">
      <sharedItems count="28">
        <s v="Main-d'oeuvre entreprise"/>
        <s v="MO Prod Pose"/>
        <s v="MO Prod Fabrication"/>
        <s v="MO electricité"/>
        <s v="Esquisse"/>
        <s v="MO Peinture"/>
        <s v="MO Bureau Etude"/>
        <s v="Acier" u="1"/>
        <s v="Matériaux." u="1"/>
        <s v="Platrerie" u="1"/>
        <s v="Béton" u="1"/>
        <s v="Vitrerie/Miroiterie" u="1"/>
        <s v="Sous traitance electricité" u="1"/>
        <s v="Sous traitance Montage" u="1"/>
        <s v="Cablage" u="1"/>
        <s v="Cuivre" u="1"/>
        <s v="Aluminium" u="1"/>
        <s v="Quincaillerie" u="1"/>
        <s v="Location de matériel" u="1"/>
        <s v="Plomberie" u="1"/>
        <s v="Sous traitance maçonnerie" u="1"/>
        <s v="Electricité" u="1"/>
        <s v="Chauffage" u="1"/>
        <s v="Revêtement" u="1"/>
        <s v="Peinture" u="1"/>
        <s v="Prest. diverses" u="1"/>
        <s v="Fournitures" u="1"/>
        <s v="Bois" u="1"/>
      </sharedItems>
    </cacheField>
    <cacheField name="Nature Elément - Code" numFmtId="0">
      <sharedItems count="7">
        <s v="3"/>
        <s v="29"/>
        <s v="39"/>
        <s v="41"/>
        <s v="56"/>
        <s v="40"/>
        <s v="30"/>
      </sharedItems>
    </cacheField>
    <cacheField name="Nature Elément - Type" numFmtId="0">
      <sharedItems count="1">
        <s v="Main d'oeuvre"/>
      </sharedItems>
    </cacheField>
    <cacheField name="Temps Realisé" numFmtId="0">
      <sharedItems containsSemiMixedTypes="0" containsString="0" containsNumber="1" minValue="0" maxValue="428"/>
    </cacheField>
    <cacheField name="Nature Travaux - Libellé" numFmtId="0">
      <sharedItems containsBlank="1" count="2">
        <s v="Construction 20 %"/>
        <m u="1"/>
      </sharedItems>
    </cacheField>
    <cacheField name="Mois" numFmtId="0">
      <sharedItems containsSemiMixedTypes="0" containsString="0" containsNumber="1" containsInteger="1" minValue="1" maxValue="12" count="11">
        <n v="1"/>
        <n v="2"/>
        <n v="3"/>
        <n v="4"/>
        <n v="5"/>
        <n v="6"/>
        <n v="7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244.599106365742" createdVersion="3" refreshedVersion="6" minRefreshableVersion="3" recordCount="6" xr:uid="{8D5085BD-5436-4709-9EE7-50092CB0086A}">
  <cacheSource type="external" connectionId="9"/>
  <cacheFields count="14">
    <cacheField name="Dépense - Type" numFmtId="0">
      <sharedItems count="2">
        <s v="Travaux directs"/>
        <s v="Travaux sous-traités"/>
      </sharedItems>
    </cacheField>
    <cacheField name="Nature Elément - Type" numFmtId="0">
      <sharedItems count="3">
        <s v="Fourniture et matériaux"/>
        <s v="Main d'oeuvre"/>
        <s v="Sous-traitance"/>
      </sharedItems>
    </cacheField>
    <cacheField name="Nature Elément - Libellé" numFmtId="0">
      <sharedItems count="6">
        <s v="Aluminium"/>
        <s v="Vitrerie/Miroiterie"/>
        <s v="Main-d'oeuvre entreprise"/>
        <s v="MO Prod Fabrication"/>
        <s v="MO Prod Pose"/>
        <s v="Sous traitance maçonnerie"/>
      </sharedItems>
    </cacheField>
    <cacheField name="Elément - Libellé" numFmtId="0">
      <sharedItems containsBlank="1" count="2">
        <m/>
        <s v="Main-d'oeuvre chantier PEINTURE REVETEMENT INTERIEURS"/>
      </sharedItems>
    </cacheField>
    <cacheField name="Déboursé Réalisé" numFmtId="0">
      <sharedItems containsSemiMixedTypes="0" containsString="0" containsNumber="1" minValue="0" maxValue="1000" count="3">
        <n v="0"/>
        <n v="175.05643000000001"/>
        <n v="1000"/>
      </sharedItems>
    </cacheField>
    <cacheField name="Déboursé Prévisionnel" numFmtId="0">
      <sharedItems containsSemiMixedTypes="0" containsString="0" containsNumber="1" minValue="0" maxValue="24595.919999999998" count="4">
        <n v="24595.919999999998"/>
        <n v="6113.07"/>
        <n v="0"/>
        <n v="564.84"/>
      </sharedItems>
    </cacheField>
    <cacheField name="Ecart" numFmtId="0">
      <sharedItems containsSemiMixedTypes="0" containsString="0" containsNumber="1" minValue="-1000" maxValue="24595.919999999998" count="5">
        <n v="24595.919999999998"/>
        <n v="6113.07"/>
        <n v="-175.05643000000001"/>
        <n v="564.84"/>
        <n v="-1000"/>
      </sharedItems>
    </cacheField>
    <cacheField name="Poste - Libellé" numFmtId="0">
      <sharedItems containsBlank="1" count="3">
        <m/>
        <s v="Main-d'oeuvre chantier PEINTURE REVETEMENT INTERIEURS"/>
        <s v="TEST"/>
      </sharedItems>
    </cacheField>
    <cacheField name="Facturé" numFmtId="0">
      <sharedItems containsSemiMixedTypes="0" containsString="0" containsNumber="1" containsInteger="1" minValue="0" maxValue="0" count="1">
        <n v="0"/>
      </sharedItems>
    </cacheField>
    <cacheField name="Chantier - Libellé" numFmtId="0">
      <sharedItems count="1">
        <s v="Chantier [20090037] GABRIEL"/>
      </sharedItems>
    </cacheField>
    <cacheField name="Période" numFmtId="0">
      <sharedItems containsString="0" containsBlank="1" containsNumber="1" containsInteger="1" minValue="201203" maxValue="201203" count="2">
        <m/>
        <n v="201203"/>
      </sharedItems>
    </cacheField>
    <cacheField name="Prix de Revient Prévisionnel" numFmtId="0">
      <sharedItems containsString="0" containsBlank="1" containsNumber="1" minValue="564.84" maxValue="27795.69" count="5">
        <n v="27795.69"/>
        <n v="6907.68"/>
        <m/>
        <n v="564.84"/>
        <n v="621.27"/>
      </sharedItems>
    </cacheField>
    <cacheField name="Temps Prévisionnel" numFmtId="0">
      <sharedItems containsString="0" containsBlank="1" containsNumber="1" containsInteger="1" minValue="0" maxValue="27" count="3">
        <n v="0"/>
        <m/>
        <n v="27"/>
      </sharedItems>
    </cacheField>
    <cacheField name="Prix Revient Réalisé" numFmtId="0">
      <sharedItems containsString="0" containsBlank="1" containsNumber="1" minValue="209.27649951216952" maxValue="1000" count="3">
        <m/>
        <n v="209.27649951216952"/>
        <n v="1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244.599710300929" createdVersion="3" refreshedVersion="6" minRefreshableVersion="3" recordCount="175" xr:uid="{00000000-000A-0000-FFFF-FFFF0E000000}">
  <cacheSource type="external" connectionId="4"/>
  <cacheFields count="9">
    <cacheField name="Document - Accepté (Oui/Non)" numFmtId="0">
      <sharedItems count="2">
        <s v="Non"/>
        <s v="Oui"/>
      </sharedItems>
    </cacheField>
    <cacheField name="Montant HT" numFmtId="0">
      <sharedItems containsSemiMixedTypes="0" containsString="0" containsNumber="1" minValue="0" maxValue="12244579"/>
    </cacheField>
    <cacheField name="Année" numFmtId="0">
      <sharedItems containsSemiMixedTypes="0" containsString="0" containsNumber="1" containsInteger="1" minValue="2016" maxValue="2017" count="2">
        <n v="2016"/>
        <n v="2017"/>
      </sharedItems>
    </cacheField>
    <cacheField name="Document - N°" numFmtId="0">
      <sharedItems containsSemiMixedTypes="0" containsString="0" containsNumber="1" containsInteger="1" minValue="1" maxValue="4" count="4">
        <n v="1"/>
        <n v="2"/>
        <n v="4"/>
        <n v="3"/>
      </sharedItems>
    </cacheField>
    <cacheField name="Montant HT Net" numFmtId="0">
      <sharedItems containsSemiMixedTypes="0" containsString="0" containsNumber="1" minValue="0" maxValue="12244577.109999999"/>
    </cacheField>
    <cacheField name="Document - Type" numFmtId="0">
      <sharedItems count="1">
        <s v="Devis Client"/>
      </sharedItems>
    </cacheField>
    <cacheField name="Client - Code" numFmtId="0">
      <sharedItems count="41">
        <s v="11"/>
        <s v="26"/>
        <s v="28"/>
        <s v="4"/>
        <s v="42"/>
        <s v="6"/>
        <s v="9"/>
        <s v="24"/>
        <s v="23"/>
        <s v="36"/>
        <s v="40"/>
        <s v="5"/>
        <s v="54"/>
        <s v="1"/>
        <s v="18"/>
        <s v="2"/>
        <s v="49"/>
        <s v="17"/>
        <s v="19"/>
        <s v="16"/>
        <s v="50"/>
        <s v="25"/>
        <s v="48"/>
        <s v="15"/>
        <s v="22"/>
        <s v="51"/>
        <s v="21"/>
        <s v="12"/>
        <s v="3"/>
        <s v="13"/>
        <s v="43"/>
        <s v="20"/>
        <s v="10"/>
        <s v="41"/>
        <s v="52"/>
        <s v="44"/>
        <s v="33"/>
        <s v="46"/>
        <s v="38"/>
        <s v="27"/>
        <s v="8"/>
      </sharedItems>
    </cacheField>
    <cacheField name="Client - Nom" numFmtId="0">
      <sharedItems count="41">
        <s v="DOREMI MUSIC"/>
        <s v="CG 19"/>
        <s v="CA La Roche sur Yon"/>
        <s v="CALVITIERE"/>
        <s v="SAGE"/>
        <s v="CARAVAN'AIR"/>
        <s v="CHOBAT"/>
        <s v="MILAN"/>
        <s v="LARRIEU"/>
        <s v="SNCF"/>
        <s v="LEROY SOMER"/>
        <s v="ARTI-BAT"/>
        <s v="COMMUNE DE PRIGNAC-ET-MARCAMPS"/>
        <s v="COLUCHET"/>
        <s v="MAIRIE DE MONTAUBAN"/>
        <s v="ITHURBIDE"/>
        <s v="Michel Kerdilès"/>
        <s v="MAIRIE DE MARSEILLE"/>
        <s v="MAIRIE DE RAMONVILLE"/>
        <s v="MAIRIE DE CASTANET"/>
        <s v="MArion"/>
        <s v="MASSON"/>
        <s v="LECLIENT"/>
        <s v="MAIRIE D'AUZIELLE"/>
        <s v="Hotel de la Garonne"/>
        <s v="GOSSE Stéphane"/>
        <s v="MILLET Julie"/>
        <s v="FRANCOIS"/>
        <s v="BATIMONDE"/>
        <s v="GABRIEL"/>
        <s v="CORREZE HABITAT"/>
        <s v="PAUL Jérôme"/>
        <s v="Comité des fêtes d'Auvergne"/>
        <s v="Hopital"/>
        <s v="Bachraf Samir"/>
        <s v="COMM-COMM CANTON DE CANDE"/>
        <s v="Hique Martine"/>
        <s v="DOMINOS PIZZA"/>
        <s v="GEMO"/>
        <s v="MTP ALBI"/>
        <s v="Hotel BERNARD"/>
      </sharedItems>
    </cacheField>
    <cacheField name="Mois" numFmtId="0">
      <sharedItems containsSemiMixedTypes="0" containsString="0" containsNumber="1" containsInteger="1" minValue="1" maxValue="12" count="12">
        <n v="6"/>
        <n v="11"/>
        <n v="7"/>
        <n v="10"/>
        <n v="12"/>
        <n v="1"/>
        <n v="2"/>
        <n v="3"/>
        <n v="9"/>
        <n v="4"/>
        <n v="5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255.38196979167" createdVersion="3" refreshedVersion="6" minRefreshableVersion="3" recordCount="336" xr:uid="{00000000-000A-0000-FFFF-FFFF38000000}">
  <cacheSource type="external" connectionId="5"/>
  <cacheFields count="9">
    <cacheField name="Nature Elément - Type" numFmtId="0">
      <sharedItems count="5">
        <s v="Fourniture et matériaux"/>
        <s v="Main d'oeuvre"/>
        <s v="Matériel"/>
        <s v="Prestations"/>
        <s v="Sous-traitance"/>
      </sharedItems>
    </cacheField>
    <cacheField name="Nature Elément - Libellé" numFmtId="0">
      <sharedItems count="28">
        <s v="Acier"/>
        <s v="Aluminium"/>
        <s v="Béton"/>
        <s v="Bois"/>
        <s v="Cablage"/>
        <s v="Chauffage"/>
        <s v="Cuivre"/>
        <s v="Electricité"/>
        <s v="Fournitures"/>
        <s v="Matériaux."/>
        <s v="Peinture"/>
        <s v="Platrerie"/>
        <s v="Plomberie"/>
        <s v="Quincaillerie"/>
        <s v="Revêtement"/>
        <s v="Vitrerie/Miroiterie"/>
        <s v="Esquisse"/>
        <s v="Main-d'oeuvre entreprise"/>
        <s v="MO Bureau Etude"/>
        <s v="MO electricité"/>
        <s v="MO Peinture"/>
        <s v="MO Prod Fabrication"/>
        <s v="MO Prod Pose"/>
        <s v="Location de matériel"/>
        <s v="Prest. diverses"/>
        <s v="Sous traitance electricité"/>
        <s v="Sous traitance maçonnerie"/>
        <s v="Sous traitance Montage"/>
      </sharedItems>
    </cacheField>
    <cacheField name="Mois" numFmtId="0">
      <sharedItems containsSemiMixedTypes="0" containsString="0" containsNumber="1" containsInteger="1" minValue="1" maxValue="12" count="11">
        <n v="1"/>
        <n v="4"/>
        <n v="7"/>
        <n v="12"/>
        <n v="2"/>
        <n v="3"/>
        <n v="5"/>
        <n v="6"/>
        <n v="9"/>
        <n v="10"/>
        <n v="11"/>
      </sharedItems>
    </cacheField>
    <cacheField name="Déboursé Réalisé" numFmtId="0">
      <sharedItems containsSemiMixedTypes="0" containsString="0" containsNumber="1" minValue="-116" maxValue="258314.3"/>
    </cacheField>
    <cacheField name="Chantier - Libellé" numFmtId="0">
      <sharedItems/>
    </cacheField>
    <cacheField name="Période" numFmtId="0">
      <sharedItems containsSemiMixedTypes="0" containsString="0" containsNumber="1" containsInteger="1" minValue="201401" maxValue="201501" count="12">
        <n v="201501"/>
        <n v="201404"/>
        <n v="201407"/>
        <n v="201412"/>
        <n v="201401"/>
        <n v="201402"/>
        <n v="201403"/>
        <n v="201405"/>
        <n v="201406"/>
        <n v="201409"/>
        <n v="201410"/>
        <n v="201411"/>
      </sharedItems>
    </cacheField>
    <cacheField name="Dépense - Type" numFmtId="0">
      <sharedItems count="3">
        <s v="Travaux directs"/>
        <s v="Frais"/>
        <s v="Travaux sous-traités"/>
      </sharedItems>
    </cacheField>
    <cacheField name="Chantier - Code " numFmtId="0">
      <sharedItems/>
    </cacheField>
    <cacheField name="Affaire - Code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263.731298032406" createdVersion="3" refreshedVersion="6" minRefreshableVersion="3" recordCount="134" xr:uid="{00000000-000A-0000-FFFF-FFFF02000000}">
  <cacheSource type="external" connectionId="1"/>
  <cacheFields count="9">
    <cacheField name="Chargé Affaire" numFmtId="0">
      <sharedItems containsBlank="1" count="6">
        <m/>
        <s v="Chevalier"/>
        <s v="Faure"/>
        <s v="Fernandez"/>
        <s v="Mercier"/>
        <s v="Robert"/>
      </sharedItems>
    </cacheField>
    <cacheField name="Chargé Affaires - Nom" numFmtId="0">
      <sharedItems containsBlank="1" count="6">
        <m/>
        <s v="Chevalier"/>
        <s v="Faure"/>
        <s v="Fernandez"/>
        <s v="Mercier"/>
        <s v="Robert"/>
      </sharedItems>
    </cacheField>
    <cacheField name="Document - Accepté (Oui/Non)" numFmtId="0">
      <sharedItems count="2">
        <s v="Non"/>
        <s v="Oui"/>
      </sharedItems>
    </cacheField>
    <cacheField name="Montant HT" numFmtId="0">
      <sharedItems containsSemiMixedTypes="0" containsString="0" containsNumber="1" minValue="0" maxValue="12342289.99"/>
    </cacheField>
    <cacheField name="Année" numFmtId="0">
      <sharedItems containsSemiMixedTypes="0" containsString="0" containsNumber="1" containsInteger="1" minValue="2016" maxValue="2018" count="3">
        <n v="2016"/>
        <n v="2017"/>
        <n v="2018"/>
      </sharedItems>
    </cacheField>
    <cacheField name="Document - N°" numFmtId="0">
      <sharedItems containsSemiMixedTypes="0" containsString="0" containsNumber="1" containsInteger="1" minValue="1" maxValue="8" count="7">
        <n v="1"/>
        <n v="2"/>
        <n v="4"/>
        <n v="5"/>
        <n v="8"/>
        <n v="3"/>
        <n v="6"/>
      </sharedItems>
    </cacheField>
    <cacheField name="Montant HT Net" numFmtId="0">
      <sharedItems containsSemiMixedTypes="0" containsString="0" containsNumber="1" minValue="0" maxValue="12342288.1"/>
    </cacheField>
    <cacheField name="Document - Type" numFmtId="0">
      <sharedItems count="1">
        <s v="Devis Client"/>
      </sharedItems>
    </cacheField>
    <cacheField name="Mois" numFmtId="0">
      <sharedItems containsSemiMixedTypes="0" containsString="0" containsNumber="1" containsInteger="1" minValue="1" maxValue="12" count="12">
        <n v="10"/>
        <n v="7"/>
        <n v="12"/>
        <n v="1"/>
        <n v="2"/>
        <n v="3"/>
        <n v="9"/>
        <n v="4"/>
        <n v="11"/>
        <n v="5"/>
        <n v="6"/>
        <n v="8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x v="0"/>
    <x v="0"/>
    <x v="0"/>
    <x v="0"/>
    <x v="0"/>
    <n v="23.289997"/>
    <x v="0"/>
    <x v="0"/>
  </r>
  <r>
    <x v="1"/>
    <x v="1"/>
    <x v="0"/>
    <x v="0"/>
    <x v="0"/>
    <n v="30.709996"/>
    <x v="0"/>
    <x v="0"/>
  </r>
  <r>
    <x v="2"/>
    <x v="2"/>
    <x v="0"/>
    <x v="0"/>
    <x v="0"/>
    <n v="8"/>
    <x v="0"/>
    <x v="0"/>
  </r>
  <r>
    <x v="3"/>
    <x v="2"/>
    <x v="0"/>
    <x v="0"/>
    <x v="0"/>
    <n v="12"/>
    <x v="0"/>
    <x v="0"/>
  </r>
  <r>
    <x v="4"/>
    <x v="1"/>
    <x v="0"/>
    <x v="0"/>
    <x v="0"/>
    <n v="25"/>
    <x v="0"/>
    <x v="0"/>
  </r>
  <r>
    <x v="5"/>
    <x v="1"/>
    <x v="0"/>
    <x v="0"/>
    <x v="0"/>
    <n v="4"/>
    <x v="0"/>
    <x v="0"/>
  </r>
  <r>
    <x v="6"/>
    <x v="3"/>
    <x v="0"/>
    <x v="0"/>
    <x v="0"/>
    <n v="16"/>
    <x v="0"/>
    <x v="0"/>
  </r>
  <r>
    <x v="7"/>
    <x v="4"/>
    <x v="0"/>
    <x v="0"/>
    <x v="0"/>
    <n v="21"/>
    <x v="0"/>
    <x v="0"/>
  </r>
  <r>
    <x v="8"/>
    <x v="5"/>
    <x v="0"/>
    <x v="0"/>
    <x v="0"/>
    <n v="56"/>
    <x v="0"/>
    <x v="0"/>
  </r>
  <r>
    <x v="9"/>
    <x v="6"/>
    <x v="0"/>
    <x v="0"/>
    <x v="0"/>
    <n v="33"/>
    <x v="0"/>
    <x v="0"/>
  </r>
  <r>
    <x v="10"/>
    <x v="7"/>
    <x v="0"/>
    <x v="0"/>
    <x v="0"/>
    <n v="72"/>
    <x v="0"/>
    <x v="0"/>
  </r>
  <r>
    <x v="11"/>
    <x v="5"/>
    <x v="0"/>
    <x v="0"/>
    <x v="0"/>
    <n v="3.0002"/>
    <x v="0"/>
    <x v="1"/>
  </r>
  <r>
    <x v="11"/>
    <x v="5"/>
    <x v="0"/>
    <x v="0"/>
    <x v="0"/>
    <n v="36"/>
    <x v="0"/>
    <x v="0"/>
  </r>
  <r>
    <x v="12"/>
    <x v="8"/>
    <x v="0"/>
    <x v="0"/>
    <x v="0"/>
    <n v="3.9998"/>
    <x v="0"/>
    <x v="1"/>
  </r>
  <r>
    <x v="13"/>
    <x v="4"/>
    <x v="0"/>
    <x v="0"/>
    <x v="0"/>
    <n v="3.0002"/>
    <x v="0"/>
    <x v="1"/>
  </r>
  <r>
    <x v="14"/>
    <x v="9"/>
    <x v="0"/>
    <x v="0"/>
    <x v="0"/>
    <n v="20.000399999999999"/>
    <x v="0"/>
    <x v="1"/>
  </r>
  <r>
    <x v="15"/>
    <x v="10"/>
    <x v="0"/>
    <x v="0"/>
    <x v="0"/>
    <n v="23.139391"/>
    <x v="0"/>
    <x v="1"/>
  </r>
  <r>
    <x v="16"/>
    <x v="0"/>
    <x v="0"/>
    <x v="0"/>
    <x v="0"/>
    <n v="39.859972999999997"/>
    <x v="0"/>
    <x v="1"/>
  </r>
  <r>
    <x v="17"/>
    <x v="11"/>
    <x v="0"/>
    <x v="0"/>
    <x v="0"/>
    <n v="2"/>
    <x v="0"/>
    <x v="1"/>
  </r>
  <r>
    <x v="18"/>
    <x v="12"/>
    <x v="0"/>
    <x v="0"/>
    <x v="0"/>
    <n v="48.001185"/>
    <x v="0"/>
    <x v="1"/>
  </r>
  <r>
    <x v="19"/>
    <x v="10"/>
    <x v="0"/>
    <x v="0"/>
    <x v="0"/>
    <n v="56.999187999999997"/>
    <x v="0"/>
    <x v="1"/>
  </r>
  <r>
    <x v="20"/>
    <x v="13"/>
    <x v="0"/>
    <x v="0"/>
    <x v="0"/>
    <n v="54.999588000000003"/>
    <x v="0"/>
    <x v="1"/>
  </r>
  <r>
    <x v="21"/>
    <x v="14"/>
    <x v="0"/>
    <x v="0"/>
    <x v="0"/>
    <n v="35.999969"/>
    <x v="0"/>
    <x v="1"/>
  </r>
  <r>
    <x v="22"/>
    <x v="10"/>
    <x v="0"/>
    <x v="0"/>
    <x v="0"/>
    <n v="31.499972"/>
    <x v="0"/>
    <x v="1"/>
  </r>
  <r>
    <x v="22"/>
    <x v="10"/>
    <x v="1"/>
    <x v="1"/>
    <x v="0"/>
    <n v="3.9999959999999999"/>
    <x v="0"/>
    <x v="1"/>
  </r>
  <r>
    <x v="23"/>
    <x v="9"/>
    <x v="0"/>
    <x v="0"/>
    <x v="0"/>
    <n v="38.499974999999999"/>
    <x v="0"/>
    <x v="1"/>
  </r>
  <r>
    <x v="24"/>
    <x v="15"/>
    <x v="0"/>
    <x v="0"/>
    <x v="0"/>
    <n v="49.999969999999998"/>
    <x v="0"/>
    <x v="1"/>
  </r>
  <r>
    <x v="24"/>
    <x v="15"/>
    <x v="2"/>
    <x v="2"/>
    <x v="0"/>
    <n v="2.999997"/>
    <x v="0"/>
    <x v="1"/>
  </r>
  <r>
    <x v="25"/>
    <x v="16"/>
    <x v="0"/>
    <x v="0"/>
    <x v="0"/>
    <n v="21.999987999999998"/>
    <x v="0"/>
    <x v="1"/>
  </r>
  <r>
    <x v="26"/>
    <x v="1"/>
    <x v="0"/>
    <x v="0"/>
    <x v="0"/>
    <n v="11.999988"/>
    <x v="0"/>
    <x v="1"/>
  </r>
  <r>
    <x v="26"/>
    <x v="1"/>
    <x v="2"/>
    <x v="2"/>
    <x v="0"/>
    <n v="8.9999959999999994"/>
    <x v="0"/>
    <x v="1"/>
  </r>
  <r>
    <x v="27"/>
    <x v="3"/>
    <x v="0"/>
    <x v="0"/>
    <x v="0"/>
    <n v="19.499987999999998"/>
    <x v="0"/>
    <x v="2"/>
  </r>
  <r>
    <x v="28"/>
    <x v="17"/>
    <x v="0"/>
    <x v="0"/>
    <x v="0"/>
    <n v="18.289991000000001"/>
    <x v="0"/>
    <x v="2"/>
  </r>
  <r>
    <x v="28"/>
    <x v="17"/>
    <x v="1"/>
    <x v="1"/>
    <x v="0"/>
    <n v="7"/>
    <x v="0"/>
    <x v="2"/>
  </r>
  <r>
    <x v="29"/>
    <x v="18"/>
    <x v="0"/>
    <x v="0"/>
    <x v="0"/>
    <n v="20.999984000000001"/>
    <x v="0"/>
    <x v="2"/>
  </r>
  <r>
    <x v="30"/>
    <x v="15"/>
    <x v="0"/>
    <x v="0"/>
    <x v="0"/>
    <n v="3.0002"/>
    <x v="0"/>
    <x v="3"/>
  </r>
  <r>
    <x v="30"/>
    <x v="15"/>
    <x v="0"/>
    <x v="0"/>
    <x v="0"/>
    <n v="197.70996400000001"/>
    <x v="0"/>
    <x v="2"/>
  </r>
  <r>
    <x v="31"/>
    <x v="12"/>
    <x v="0"/>
    <x v="0"/>
    <x v="0"/>
    <n v="19.999980000000001"/>
    <x v="0"/>
    <x v="2"/>
  </r>
  <r>
    <x v="32"/>
    <x v="1"/>
    <x v="0"/>
    <x v="0"/>
    <x v="0"/>
    <n v="3.9998"/>
    <x v="0"/>
    <x v="3"/>
  </r>
  <r>
    <x v="32"/>
    <x v="1"/>
    <x v="0"/>
    <x v="0"/>
    <x v="0"/>
    <n v="21.999987999999998"/>
    <x v="0"/>
    <x v="2"/>
  </r>
  <r>
    <x v="33"/>
    <x v="3"/>
    <x v="0"/>
    <x v="0"/>
    <x v="0"/>
    <n v="5.999994"/>
    <x v="0"/>
    <x v="2"/>
  </r>
  <r>
    <x v="33"/>
    <x v="3"/>
    <x v="0"/>
    <x v="0"/>
    <x v="0"/>
    <n v="23.999976"/>
    <x v="0"/>
    <x v="3"/>
  </r>
  <r>
    <x v="34"/>
    <x v="19"/>
    <x v="0"/>
    <x v="0"/>
    <x v="0"/>
    <n v="6.9999929999999999"/>
    <x v="0"/>
    <x v="2"/>
  </r>
  <r>
    <x v="34"/>
    <x v="19"/>
    <x v="0"/>
    <x v="0"/>
    <x v="0"/>
    <n v="21.999977999999999"/>
    <x v="0"/>
    <x v="3"/>
  </r>
  <r>
    <x v="35"/>
    <x v="20"/>
    <x v="0"/>
    <x v="0"/>
    <x v="0"/>
    <n v="3.9999959999999999"/>
    <x v="0"/>
    <x v="2"/>
  </r>
  <r>
    <x v="35"/>
    <x v="20"/>
    <x v="0"/>
    <x v="0"/>
    <x v="0"/>
    <n v="22.999991999999999"/>
    <x v="0"/>
    <x v="3"/>
  </r>
  <r>
    <x v="36"/>
    <x v="7"/>
    <x v="0"/>
    <x v="0"/>
    <x v="0"/>
    <n v="3.9999959999999999"/>
    <x v="0"/>
    <x v="2"/>
  </r>
  <r>
    <x v="36"/>
    <x v="7"/>
    <x v="0"/>
    <x v="0"/>
    <x v="0"/>
    <n v="15.999984"/>
    <x v="0"/>
    <x v="3"/>
  </r>
  <r>
    <x v="37"/>
    <x v="21"/>
    <x v="0"/>
    <x v="0"/>
    <x v="0"/>
    <n v="1"/>
    <x v="0"/>
    <x v="3"/>
  </r>
  <r>
    <x v="38"/>
    <x v="20"/>
    <x v="0"/>
    <x v="0"/>
    <x v="0"/>
    <n v="89.99991"/>
    <x v="0"/>
    <x v="3"/>
  </r>
  <r>
    <x v="39"/>
    <x v="7"/>
    <x v="0"/>
    <x v="0"/>
    <x v="0"/>
    <n v="123.00008"/>
    <x v="0"/>
    <x v="3"/>
  </r>
  <r>
    <x v="40"/>
    <x v="12"/>
    <x v="0"/>
    <x v="0"/>
    <x v="0"/>
    <n v="31.9998"/>
    <x v="0"/>
    <x v="3"/>
  </r>
  <r>
    <x v="40"/>
    <x v="12"/>
    <x v="1"/>
    <x v="1"/>
    <x v="0"/>
    <n v="7"/>
    <x v="0"/>
    <x v="3"/>
  </r>
  <r>
    <x v="41"/>
    <x v="3"/>
    <x v="0"/>
    <x v="0"/>
    <x v="0"/>
    <n v="66.150000000000006"/>
    <x v="0"/>
    <x v="4"/>
  </r>
  <r>
    <x v="42"/>
    <x v="5"/>
    <x v="0"/>
    <x v="0"/>
    <x v="0"/>
    <n v="22.85"/>
    <x v="0"/>
    <x v="4"/>
  </r>
  <r>
    <x v="43"/>
    <x v="3"/>
    <x v="0"/>
    <x v="0"/>
    <x v="0"/>
    <n v="66.859979999999993"/>
    <x v="0"/>
    <x v="4"/>
  </r>
  <r>
    <x v="43"/>
    <x v="3"/>
    <x v="2"/>
    <x v="2"/>
    <x v="0"/>
    <n v="34"/>
    <x v="0"/>
    <x v="4"/>
  </r>
  <r>
    <x v="44"/>
    <x v="16"/>
    <x v="0"/>
    <x v="0"/>
    <x v="0"/>
    <n v="11.999988"/>
    <x v="0"/>
    <x v="4"/>
  </r>
  <r>
    <x v="45"/>
    <x v="22"/>
    <x v="0"/>
    <x v="0"/>
    <x v="0"/>
    <n v="55.999983999999998"/>
    <x v="0"/>
    <x v="4"/>
  </r>
  <r>
    <x v="46"/>
    <x v="23"/>
    <x v="0"/>
    <x v="0"/>
    <x v="0"/>
    <n v="21.139983000000001"/>
    <x v="0"/>
    <x v="4"/>
  </r>
  <r>
    <x v="46"/>
    <x v="23"/>
    <x v="1"/>
    <x v="1"/>
    <x v="0"/>
    <n v="7"/>
    <x v="0"/>
    <x v="5"/>
  </r>
  <r>
    <x v="47"/>
    <x v="24"/>
    <x v="0"/>
    <x v="0"/>
    <x v="0"/>
    <n v="5"/>
    <x v="0"/>
    <x v="5"/>
  </r>
  <r>
    <x v="47"/>
    <x v="24"/>
    <x v="3"/>
    <x v="3"/>
    <x v="0"/>
    <n v="8"/>
    <x v="0"/>
    <x v="5"/>
  </r>
  <r>
    <x v="48"/>
    <x v="9"/>
    <x v="4"/>
    <x v="4"/>
    <x v="0"/>
    <n v="3.0002"/>
    <x v="0"/>
    <x v="5"/>
  </r>
  <r>
    <x v="48"/>
    <x v="9"/>
    <x v="0"/>
    <x v="0"/>
    <x v="0"/>
    <n v="5"/>
    <x v="0"/>
    <x v="5"/>
  </r>
  <r>
    <x v="49"/>
    <x v="20"/>
    <x v="4"/>
    <x v="4"/>
    <x v="0"/>
    <n v="3.9998"/>
    <x v="0"/>
    <x v="5"/>
  </r>
  <r>
    <x v="49"/>
    <x v="20"/>
    <x v="0"/>
    <x v="0"/>
    <x v="0"/>
    <n v="36"/>
    <x v="0"/>
    <x v="5"/>
  </r>
  <r>
    <x v="49"/>
    <x v="20"/>
    <x v="1"/>
    <x v="1"/>
    <x v="0"/>
    <n v="7"/>
    <x v="0"/>
    <x v="5"/>
  </r>
  <r>
    <x v="50"/>
    <x v="1"/>
    <x v="0"/>
    <x v="0"/>
    <x v="0"/>
    <n v="14"/>
    <x v="0"/>
    <x v="4"/>
  </r>
  <r>
    <x v="50"/>
    <x v="1"/>
    <x v="1"/>
    <x v="1"/>
    <x v="0"/>
    <n v="22"/>
    <x v="0"/>
    <x v="4"/>
  </r>
  <r>
    <x v="51"/>
    <x v="25"/>
    <x v="0"/>
    <x v="0"/>
    <x v="0"/>
    <n v="13.429997"/>
    <x v="0"/>
    <x v="5"/>
  </r>
  <r>
    <x v="52"/>
    <x v="13"/>
    <x v="0"/>
    <x v="0"/>
    <x v="0"/>
    <n v="18.569994999999999"/>
    <x v="0"/>
    <x v="5"/>
  </r>
  <r>
    <x v="53"/>
    <x v="26"/>
    <x v="0"/>
    <x v="0"/>
    <x v="0"/>
    <n v="14.999985000000001"/>
    <x v="0"/>
    <x v="5"/>
  </r>
  <r>
    <x v="53"/>
    <x v="26"/>
    <x v="0"/>
    <x v="0"/>
    <x v="0"/>
    <n v="210"/>
    <x v="0"/>
    <x v="4"/>
  </r>
  <r>
    <x v="54"/>
    <x v="26"/>
    <x v="0"/>
    <x v="0"/>
    <x v="0"/>
    <n v="26.999980000000001"/>
    <x v="0"/>
    <x v="5"/>
  </r>
  <r>
    <x v="54"/>
    <x v="26"/>
    <x v="0"/>
    <x v="0"/>
    <x v="0"/>
    <n v="428"/>
    <x v="0"/>
    <x v="4"/>
  </r>
  <r>
    <x v="55"/>
    <x v="20"/>
    <x v="0"/>
    <x v="0"/>
    <x v="0"/>
    <n v="7"/>
    <x v="0"/>
    <x v="6"/>
  </r>
  <r>
    <x v="55"/>
    <x v="20"/>
    <x v="0"/>
    <x v="0"/>
    <x v="0"/>
    <n v="23.139990999999998"/>
    <x v="0"/>
    <x v="5"/>
  </r>
  <r>
    <x v="56"/>
    <x v="27"/>
    <x v="0"/>
    <x v="0"/>
    <x v="0"/>
    <n v="26.999984999999999"/>
    <x v="0"/>
    <x v="5"/>
  </r>
  <r>
    <x v="57"/>
    <x v="9"/>
    <x v="0"/>
    <x v="0"/>
    <x v="0"/>
    <n v="21.859988000000001"/>
    <x v="0"/>
    <x v="5"/>
  </r>
  <r>
    <x v="58"/>
    <x v="5"/>
    <x v="0"/>
    <x v="0"/>
    <x v="0"/>
    <n v="36.999963000000001"/>
    <x v="0"/>
    <x v="5"/>
  </r>
  <r>
    <x v="58"/>
    <x v="5"/>
    <x v="1"/>
    <x v="1"/>
    <x v="0"/>
    <n v="6.9999929999999999"/>
    <x v="0"/>
    <x v="5"/>
  </r>
  <r>
    <x v="59"/>
    <x v="14"/>
    <x v="0"/>
    <x v="0"/>
    <x v="0"/>
    <n v="25.999984000000001"/>
    <x v="0"/>
    <x v="5"/>
  </r>
  <r>
    <x v="60"/>
    <x v="1"/>
    <x v="0"/>
    <x v="0"/>
    <x v="0"/>
    <n v="0"/>
    <x v="0"/>
    <x v="6"/>
  </r>
  <r>
    <x v="60"/>
    <x v="1"/>
    <x v="0"/>
    <x v="0"/>
    <x v="0"/>
    <n v="23.999976"/>
    <x v="0"/>
    <x v="5"/>
  </r>
  <r>
    <x v="60"/>
    <x v="1"/>
    <x v="1"/>
    <x v="1"/>
    <x v="0"/>
    <n v="11.999995999999999"/>
    <x v="0"/>
    <x v="5"/>
  </r>
  <r>
    <x v="61"/>
    <x v="5"/>
    <x v="0"/>
    <x v="0"/>
    <x v="0"/>
    <n v="4.2859999999999996"/>
    <x v="0"/>
    <x v="6"/>
  </r>
  <r>
    <x v="61"/>
    <x v="5"/>
    <x v="0"/>
    <x v="0"/>
    <x v="0"/>
    <n v="25.999984000000001"/>
    <x v="0"/>
    <x v="5"/>
  </r>
  <r>
    <x v="61"/>
    <x v="5"/>
    <x v="2"/>
    <x v="2"/>
    <x v="0"/>
    <n v="11.999988"/>
    <x v="0"/>
    <x v="5"/>
  </r>
  <r>
    <x v="62"/>
    <x v="26"/>
    <x v="0"/>
    <x v="0"/>
    <x v="0"/>
    <n v="0"/>
    <x v="0"/>
    <x v="5"/>
  </r>
  <r>
    <x v="62"/>
    <x v="26"/>
    <x v="0"/>
    <x v="0"/>
    <x v="0"/>
    <n v="8.9999909999999996"/>
    <x v="0"/>
    <x v="6"/>
  </r>
  <r>
    <x v="62"/>
    <x v="26"/>
    <x v="2"/>
    <x v="2"/>
    <x v="0"/>
    <n v="20.999984000000001"/>
    <x v="0"/>
    <x v="5"/>
  </r>
  <r>
    <x v="62"/>
    <x v="26"/>
    <x v="1"/>
    <x v="1"/>
    <x v="0"/>
    <n v="2.999997"/>
    <x v="0"/>
    <x v="5"/>
  </r>
  <r>
    <x v="63"/>
    <x v="5"/>
    <x v="0"/>
    <x v="0"/>
    <x v="0"/>
    <n v="0"/>
    <x v="0"/>
    <x v="5"/>
  </r>
  <r>
    <x v="63"/>
    <x v="5"/>
    <x v="0"/>
    <x v="0"/>
    <x v="0"/>
    <n v="11.999988"/>
    <x v="0"/>
    <x v="6"/>
  </r>
  <r>
    <x v="63"/>
    <x v="5"/>
    <x v="2"/>
    <x v="2"/>
    <x v="0"/>
    <n v="3.9999959999999999"/>
    <x v="0"/>
    <x v="5"/>
  </r>
  <r>
    <x v="63"/>
    <x v="5"/>
    <x v="2"/>
    <x v="2"/>
    <x v="0"/>
    <n v="10"/>
    <x v="0"/>
    <x v="6"/>
  </r>
  <r>
    <x v="64"/>
    <x v="20"/>
    <x v="0"/>
    <x v="0"/>
    <x v="0"/>
    <n v="5.7140000000000004"/>
    <x v="0"/>
    <x v="6"/>
  </r>
  <r>
    <x v="65"/>
    <x v="12"/>
    <x v="0"/>
    <x v="0"/>
    <x v="0"/>
    <n v="33"/>
    <x v="0"/>
    <x v="7"/>
  </r>
  <r>
    <x v="65"/>
    <x v="12"/>
    <x v="2"/>
    <x v="2"/>
    <x v="0"/>
    <n v="7"/>
    <x v="0"/>
    <x v="7"/>
  </r>
  <r>
    <x v="66"/>
    <x v="18"/>
    <x v="0"/>
    <x v="0"/>
    <x v="0"/>
    <n v="1"/>
    <x v="0"/>
    <x v="7"/>
  </r>
  <r>
    <x v="66"/>
    <x v="18"/>
    <x v="2"/>
    <x v="2"/>
    <x v="0"/>
    <n v="5"/>
    <x v="0"/>
    <x v="7"/>
  </r>
  <r>
    <x v="66"/>
    <x v="18"/>
    <x v="1"/>
    <x v="1"/>
    <x v="0"/>
    <n v="7"/>
    <x v="0"/>
    <x v="7"/>
  </r>
  <r>
    <x v="67"/>
    <x v="18"/>
    <x v="0"/>
    <x v="0"/>
    <x v="0"/>
    <n v="15.999991"/>
    <x v="0"/>
    <x v="7"/>
  </r>
  <r>
    <x v="67"/>
    <x v="18"/>
    <x v="2"/>
    <x v="2"/>
    <x v="0"/>
    <n v="2.999997"/>
    <x v="0"/>
    <x v="7"/>
  </r>
  <r>
    <x v="67"/>
    <x v="18"/>
    <x v="1"/>
    <x v="1"/>
    <x v="0"/>
    <n v="2"/>
    <x v="0"/>
    <x v="7"/>
  </r>
  <r>
    <x v="68"/>
    <x v="12"/>
    <x v="0"/>
    <x v="0"/>
    <x v="0"/>
    <n v="11.999988"/>
    <x v="0"/>
    <x v="7"/>
  </r>
  <r>
    <x v="68"/>
    <x v="12"/>
    <x v="2"/>
    <x v="2"/>
    <x v="0"/>
    <n v="13.999995999999999"/>
    <x v="0"/>
    <x v="7"/>
  </r>
  <r>
    <x v="69"/>
    <x v="19"/>
    <x v="0"/>
    <x v="0"/>
    <x v="0"/>
    <n v="7"/>
    <x v="0"/>
    <x v="7"/>
  </r>
  <r>
    <x v="70"/>
    <x v="13"/>
    <x v="0"/>
    <x v="0"/>
    <x v="0"/>
    <n v="7.9999969999999996"/>
    <x v="0"/>
    <x v="8"/>
  </r>
  <r>
    <x v="71"/>
    <x v="18"/>
    <x v="0"/>
    <x v="0"/>
    <x v="0"/>
    <n v="63.719971999999999"/>
    <x v="0"/>
    <x v="8"/>
  </r>
  <r>
    <x v="72"/>
    <x v="20"/>
    <x v="0"/>
    <x v="0"/>
    <x v="0"/>
    <n v="114.279971"/>
    <x v="0"/>
    <x v="8"/>
  </r>
  <r>
    <x v="72"/>
    <x v="20"/>
    <x v="2"/>
    <x v="2"/>
    <x v="0"/>
    <n v="7"/>
    <x v="0"/>
    <x v="8"/>
  </r>
  <r>
    <x v="73"/>
    <x v="8"/>
    <x v="0"/>
    <x v="0"/>
    <x v="0"/>
    <n v="33.999975999999997"/>
    <x v="0"/>
    <x v="8"/>
  </r>
  <r>
    <x v="74"/>
    <x v="26"/>
    <x v="0"/>
    <x v="0"/>
    <x v="0"/>
    <n v="11.999988"/>
    <x v="0"/>
    <x v="9"/>
  </r>
  <r>
    <x v="74"/>
    <x v="26"/>
    <x v="0"/>
    <x v="0"/>
    <x v="0"/>
    <n v="19.999984000000001"/>
    <x v="0"/>
    <x v="8"/>
  </r>
  <r>
    <x v="75"/>
    <x v="23"/>
    <x v="0"/>
    <x v="0"/>
    <x v="0"/>
    <n v="25.999984000000001"/>
    <x v="0"/>
    <x v="9"/>
  </r>
  <r>
    <x v="76"/>
    <x v="19"/>
    <x v="0"/>
    <x v="0"/>
    <x v="0"/>
    <n v="13.999991"/>
    <x v="0"/>
    <x v="9"/>
  </r>
  <r>
    <x v="77"/>
    <x v="26"/>
    <x v="0"/>
    <x v="0"/>
    <x v="0"/>
    <n v="16.999987999999998"/>
    <x v="0"/>
    <x v="9"/>
  </r>
  <r>
    <x v="78"/>
    <x v="5"/>
    <x v="0"/>
    <x v="0"/>
    <x v="0"/>
    <n v="34.999996000000003"/>
    <x v="0"/>
    <x v="9"/>
  </r>
  <r>
    <x v="78"/>
    <x v="5"/>
    <x v="2"/>
    <x v="2"/>
    <x v="0"/>
    <n v="20.149989000000001"/>
    <x v="0"/>
    <x v="9"/>
  </r>
  <r>
    <x v="79"/>
    <x v="3"/>
    <x v="0"/>
    <x v="0"/>
    <x v="0"/>
    <n v="8"/>
    <x v="0"/>
    <x v="10"/>
  </r>
  <r>
    <x v="79"/>
    <x v="3"/>
    <x v="0"/>
    <x v="0"/>
    <x v="0"/>
    <n v="11.999984"/>
    <x v="0"/>
    <x v="9"/>
  </r>
  <r>
    <x v="79"/>
    <x v="3"/>
    <x v="5"/>
    <x v="5"/>
    <x v="0"/>
    <n v="2.999997"/>
    <x v="0"/>
    <x v="9"/>
  </r>
  <r>
    <x v="79"/>
    <x v="3"/>
    <x v="2"/>
    <x v="2"/>
    <x v="0"/>
    <n v="26.849993999999999"/>
    <x v="0"/>
    <x v="9"/>
  </r>
  <r>
    <x v="80"/>
    <x v="12"/>
    <x v="0"/>
    <x v="0"/>
    <x v="0"/>
    <n v="15.999984"/>
    <x v="0"/>
    <x v="9"/>
  </r>
  <r>
    <x v="80"/>
    <x v="12"/>
    <x v="5"/>
    <x v="5"/>
    <x v="0"/>
    <n v="3.9999959999999999"/>
    <x v="0"/>
    <x v="9"/>
  </r>
  <r>
    <x v="81"/>
    <x v="20"/>
    <x v="0"/>
    <x v="0"/>
    <x v="0"/>
    <n v="11.999988"/>
    <x v="0"/>
    <x v="10"/>
  </r>
  <r>
    <x v="82"/>
    <x v="28"/>
    <x v="2"/>
    <x v="2"/>
    <x v="0"/>
    <n v="15"/>
    <x v="0"/>
    <x v="10"/>
  </r>
  <r>
    <x v="83"/>
    <x v="18"/>
    <x v="0"/>
    <x v="0"/>
    <x v="0"/>
    <n v="22.999984000000001"/>
    <x v="0"/>
    <x v="10"/>
  </r>
  <r>
    <x v="83"/>
    <x v="18"/>
    <x v="2"/>
    <x v="2"/>
    <x v="0"/>
    <n v="25"/>
    <x v="0"/>
    <x v="10"/>
  </r>
  <r>
    <x v="84"/>
    <x v="18"/>
    <x v="0"/>
    <x v="0"/>
    <x v="0"/>
    <n v="11.999988"/>
    <x v="0"/>
    <x v="10"/>
  </r>
  <r>
    <x v="85"/>
    <x v="4"/>
    <x v="0"/>
    <x v="0"/>
    <x v="0"/>
    <n v="35.999983999999998"/>
    <x v="0"/>
    <x v="10"/>
  </r>
  <r>
    <x v="86"/>
    <x v="20"/>
    <x v="0"/>
    <x v="0"/>
    <x v="0"/>
    <n v="23.999987999999998"/>
    <x v="0"/>
    <x v="10"/>
  </r>
  <r>
    <x v="86"/>
    <x v="20"/>
    <x v="5"/>
    <x v="5"/>
    <x v="0"/>
    <n v="9"/>
    <x v="0"/>
    <x v="10"/>
  </r>
  <r>
    <x v="87"/>
    <x v="3"/>
    <x v="0"/>
    <x v="0"/>
    <x v="0"/>
    <n v="11.999988"/>
    <x v="0"/>
    <x v="10"/>
  </r>
  <r>
    <x v="87"/>
    <x v="3"/>
    <x v="1"/>
    <x v="1"/>
    <x v="0"/>
    <n v="13.999995999999999"/>
    <x v="0"/>
    <x v="10"/>
  </r>
  <r>
    <x v="88"/>
    <x v="18"/>
    <x v="0"/>
    <x v="0"/>
    <x v="0"/>
    <n v="8.9999909999999996"/>
    <x v="0"/>
    <x v="10"/>
  </r>
  <r>
    <x v="88"/>
    <x v="18"/>
    <x v="3"/>
    <x v="3"/>
    <x v="0"/>
    <n v="7.9999969999999996"/>
    <x v="0"/>
    <x v="10"/>
  </r>
  <r>
    <x v="89"/>
    <x v="26"/>
    <x v="0"/>
    <x v="0"/>
    <x v="0"/>
    <n v="35.999963999999999"/>
    <x v="0"/>
    <x v="10"/>
  </r>
  <r>
    <x v="89"/>
    <x v="26"/>
    <x v="3"/>
    <x v="3"/>
    <x v="0"/>
    <n v="8.9999959999999994"/>
    <x v="0"/>
    <x v="10"/>
  </r>
  <r>
    <x v="90"/>
    <x v="3"/>
    <x v="0"/>
    <x v="0"/>
    <x v="0"/>
    <n v="11.999988"/>
    <x v="0"/>
    <x v="10"/>
  </r>
  <r>
    <x v="90"/>
    <x v="3"/>
    <x v="6"/>
    <x v="6"/>
    <x v="0"/>
    <n v="13.999995999999999"/>
    <x v="0"/>
    <x v="10"/>
  </r>
  <r>
    <x v="91"/>
    <x v="4"/>
    <x v="0"/>
    <x v="0"/>
    <x v="0"/>
    <n v="25.999984000000001"/>
    <x v="0"/>
    <x v="10"/>
  </r>
  <r>
    <x v="92"/>
    <x v="18"/>
    <x v="0"/>
    <x v="0"/>
    <x v="0"/>
    <n v="21"/>
    <x v="0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0"/>
    <x v="1"/>
    <x v="1"/>
    <x v="0"/>
    <x v="0"/>
    <x v="0"/>
    <x v="0"/>
    <x v="1"/>
    <x v="0"/>
    <x v="0"/>
  </r>
  <r>
    <x v="0"/>
    <x v="1"/>
    <x v="2"/>
    <x v="1"/>
    <x v="1"/>
    <x v="2"/>
    <x v="2"/>
    <x v="1"/>
    <x v="0"/>
    <x v="0"/>
    <x v="1"/>
    <x v="2"/>
    <x v="1"/>
    <x v="1"/>
  </r>
  <r>
    <x v="0"/>
    <x v="1"/>
    <x v="3"/>
    <x v="0"/>
    <x v="0"/>
    <x v="3"/>
    <x v="3"/>
    <x v="0"/>
    <x v="0"/>
    <x v="0"/>
    <x v="0"/>
    <x v="3"/>
    <x v="2"/>
    <x v="0"/>
  </r>
  <r>
    <x v="0"/>
    <x v="1"/>
    <x v="4"/>
    <x v="0"/>
    <x v="0"/>
    <x v="3"/>
    <x v="3"/>
    <x v="0"/>
    <x v="0"/>
    <x v="0"/>
    <x v="0"/>
    <x v="4"/>
    <x v="2"/>
    <x v="0"/>
  </r>
  <r>
    <x v="1"/>
    <x v="2"/>
    <x v="5"/>
    <x v="0"/>
    <x v="2"/>
    <x v="2"/>
    <x v="4"/>
    <x v="2"/>
    <x v="0"/>
    <x v="0"/>
    <x v="1"/>
    <x v="2"/>
    <x v="1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">
  <r>
    <x v="0"/>
    <n v="0"/>
    <x v="0"/>
    <x v="0"/>
    <n v="0"/>
    <x v="0"/>
    <x v="0"/>
    <x v="0"/>
    <x v="0"/>
  </r>
  <r>
    <x v="0"/>
    <n v="0"/>
    <x v="0"/>
    <x v="0"/>
    <n v="0"/>
    <x v="0"/>
    <x v="1"/>
    <x v="1"/>
    <x v="0"/>
  </r>
  <r>
    <x v="0"/>
    <n v="0"/>
    <x v="0"/>
    <x v="0"/>
    <n v="0"/>
    <x v="0"/>
    <x v="2"/>
    <x v="2"/>
    <x v="0"/>
  </r>
  <r>
    <x v="0"/>
    <n v="0"/>
    <x v="0"/>
    <x v="0"/>
    <n v="0"/>
    <x v="0"/>
    <x v="2"/>
    <x v="2"/>
    <x v="1"/>
  </r>
  <r>
    <x v="0"/>
    <n v="0"/>
    <x v="0"/>
    <x v="0"/>
    <n v="0"/>
    <x v="0"/>
    <x v="3"/>
    <x v="3"/>
    <x v="0"/>
  </r>
  <r>
    <x v="0"/>
    <n v="0"/>
    <x v="0"/>
    <x v="0"/>
    <n v="0"/>
    <x v="0"/>
    <x v="4"/>
    <x v="4"/>
    <x v="2"/>
  </r>
  <r>
    <x v="0"/>
    <n v="0"/>
    <x v="0"/>
    <x v="0"/>
    <n v="0"/>
    <x v="0"/>
    <x v="5"/>
    <x v="5"/>
    <x v="0"/>
  </r>
  <r>
    <x v="0"/>
    <n v="0"/>
    <x v="0"/>
    <x v="0"/>
    <n v="0"/>
    <x v="0"/>
    <x v="6"/>
    <x v="6"/>
    <x v="2"/>
  </r>
  <r>
    <x v="0"/>
    <n v="0"/>
    <x v="0"/>
    <x v="0"/>
    <n v="0"/>
    <x v="0"/>
    <x v="6"/>
    <x v="6"/>
    <x v="3"/>
  </r>
  <r>
    <x v="0"/>
    <n v="0"/>
    <x v="0"/>
    <x v="1"/>
    <n v="0"/>
    <x v="0"/>
    <x v="2"/>
    <x v="2"/>
    <x v="4"/>
  </r>
  <r>
    <x v="0"/>
    <n v="0"/>
    <x v="1"/>
    <x v="0"/>
    <n v="0"/>
    <x v="0"/>
    <x v="2"/>
    <x v="2"/>
    <x v="5"/>
  </r>
  <r>
    <x v="0"/>
    <n v="0"/>
    <x v="1"/>
    <x v="1"/>
    <n v="0"/>
    <x v="0"/>
    <x v="2"/>
    <x v="2"/>
    <x v="6"/>
  </r>
  <r>
    <x v="0"/>
    <n v="0"/>
    <x v="1"/>
    <x v="2"/>
    <n v="0"/>
    <x v="0"/>
    <x v="2"/>
    <x v="2"/>
    <x v="7"/>
  </r>
  <r>
    <x v="0"/>
    <n v="11.35"/>
    <x v="1"/>
    <x v="0"/>
    <n v="11.35"/>
    <x v="0"/>
    <x v="7"/>
    <x v="7"/>
    <x v="5"/>
  </r>
  <r>
    <x v="0"/>
    <n v="29.06"/>
    <x v="0"/>
    <x v="0"/>
    <n v="29.06"/>
    <x v="0"/>
    <x v="8"/>
    <x v="8"/>
    <x v="8"/>
  </r>
  <r>
    <x v="0"/>
    <n v="158.41"/>
    <x v="0"/>
    <x v="0"/>
    <n v="158.41"/>
    <x v="0"/>
    <x v="9"/>
    <x v="9"/>
    <x v="4"/>
  </r>
  <r>
    <x v="0"/>
    <n v="300"/>
    <x v="1"/>
    <x v="0"/>
    <n v="312"/>
    <x v="0"/>
    <x v="10"/>
    <x v="10"/>
    <x v="9"/>
  </r>
  <r>
    <x v="0"/>
    <n v="405.9"/>
    <x v="1"/>
    <x v="0"/>
    <n v="405.9"/>
    <x v="0"/>
    <x v="7"/>
    <x v="7"/>
    <x v="6"/>
  </r>
  <r>
    <x v="0"/>
    <n v="448.26"/>
    <x v="0"/>
    <x v="0"/>
    <n v="448.26"/>
    <x v="0"/>
    <x v="11"/>
    <x v="11"/>
    <x v="8"/>
  </r>
  <r>
    <x v="0"/>
    <n v="609.29999999999995"/>
    <x v="1"/>
    <x v="0"/>
    <n v="609.29999999999995"/>
    <x v="0"/>
    <x v="12"/>
    <x v="12"/>
    <x v="9"/>
  </r>
  <r>
    <x v="0"/>
    <n v="715.74"/>
    <x v="0"/>
    <x v="0"/>
    <n v="715.74"/>
    <x v="0"/>
    <x v="13"/>
    <x v="13"/>
    <x v="7"/>
  </r>
  <r>
    <x v="0"/>
    <n v="794.5"/>
    <x v="0"/>
    <x v="0"/>
    <n v="794.5"/>
    <x v="0"/>
    <x v="0"/>
    <x v="0"/>
    <x v="10"/>
  </r>
  <r>
    <x v="0"/>
    <n v="1023.58"/>
    <x v="1"/>
    <x v="0"/>
    <n v="1023.58"/>
    <x v="0"/>
    <x v="14"/>
    <x v="14"/>
    <x v="6"/>
  </r>
  <r>
    <x v="0"/>
    <n v="1399.8"/>
    <x v="0"/>
    <x v="0"/>
    <n v="1426.4"/>
    <x v="0"/>
    <x v="3"/>
    <x v="3"/>
    <x v="1"/>
  </r>
  <r>
    <x v="0"/>
    <n v="2044.6"/>
    <x v="0"/>
    <x v="0"/>
    <n v="2044.6"/>
    <x v="0"/>
    <x v="15"/>
    <x v="15"/>
    <x v="10"/>
  </r>
  <r>
    <x v="0"/>
    <n v="2458.52"/>
    <x v="0"/>
    <x v="1"/>
    <n v="2458.52"/>
    <x v="0"/>
    <x v="16"/>
    <x v="16"/>
    <x v="6"/>
  </r>
  <r>
    <x v="0"/>
    <n v="3000"/>
    <x v="1"/>
    <x v="0"/>
    <n v="3060"/>
    <x v="0"/>
    <x v="17"/>
    <x v="17"/>
    <x v="7"/>
  </r>
  <r>
    <x v="0"/>
    <n v="3568.23"/>
    <x v="0"/>
    <x v="0"/>
    <n v="3568.23"/>
    <x v="0"/>
    <x v="18"/>
    <x v="18"/>
    <x v="11"/>
  </r>
  <r>
    <x v="0"/>
    <n v="3687.5"/>
    <x v="0"/>
    <x v="0"/>
    <n v="3687.5"/>
    <x v="0"/>
    <x v="18"/>
    <x v="18"/>
    <x v="4"/>
  </r>
  <r>
    <x v="0"/>
    <n v="3756.34"/>
    <x v="1"/>
    <x v="0"/>
    <n v="3756.34"/>
    <x v="0"/>
    <x v="19"/>
    <x v="19"/>
    <x v="6"/>
  </r>
  <r>
    <x v="0"/>
    <n v="7270.08"/>
    <x v="0"/>
    <x v="0"/>
    <n v="7270.08"/>
    <x v="0"/>
    <x v="0"/>
    <x v="0"/>
    <x v="2"/>
  </r>
  <r>
    <x v="0"/>
    <n v="7270.08"/>
    <x v="0"/>
    <x v="0"/>
    <n v="7270.08"/>
    <x v="0"/>
    <x v="0"/>
    <x v="0"/>
    <x v="1"/>
  </r>
  <r>
    <x v="0"/>
    <n v="7270.08"/>
    <x v="0"/>
    <x v="0"/>
    <n v="7270.08"/>
    <x v="0"/>
    <x v="20"/>
    <x v="20"/>
    <x v="1"/>
  </r>
  <r>
    <x v="0"/>
    <n v="7270.08"/>
    <x v="0"/>
    <x v="0"/>
    <n v="7379.13"/>
    <x v="0"/>
    <x v="21"/>
    <x v="21"/>
    <x v="6"/>
  </r>
  <r>
    <x v="0"/>
    <n v="7270.08"/>
    <x v="1"/>
    <x v="0"/>
    <n v="7270.08"/>
    <x v="0"/>
    <x v="22"/>
    <x v="22"/>
    <x v="6"/>
  </r>
  <r>
    <x v="0"/>
    <n v="7270.08"/>
    <x v="1"/>
    <x v="0"/>
    <n v="7270.08"/>
    <x v="0"/>
    <x v="20"/>
    <x v="20"/>
    <x v="6"/>
  </r>
  <r>
    <x v="0"/>
    <n v="7270.08"/>
    <x v="1"/>
    <x v="0"/>
    <n v="7270.08"/>
    <x v="0"/>
    <x v="20"/>
    <x v="20"/>
    <x v="7"/>
  </r>
  <r>
    <x v="0"/>
    <n v="7274.53"/>
    <x v="1"/>
    <x v="0"/>
    <n v="7274.53"/>
    <x v="0"/>
    <x v="23"/>
    <x v="23"/>
    <x v="7"/>
  </r>
  <r>
    <x v="0"/>
    <n v="7490"/>
    <x v="0"/>
    <x v="0"/>
    <n v="7490"/>
    <x v="0"/>
    <x v="19"/>
    <x v="19"/>
    <x v="1"/>
  </r>
  <r>
    <x v="0"/>
    <n v="8000"/>
    <x v="1"/>
    <x v="0"/>
    <n v="8000"/>
    <x v="0"/>
    <x v="17"/>
    <x v="17"/>
    <x v="6"/>
  </r>
  <r>
    <x v="0"/>
    <n v="9009.74"/>
    <x v="0"/>
    <x v="0"/>
    <n v="9009.74"/>
    <x v="0"/>
    <x v="18"/>
    <x v="18"/>
    <x v="1"/>
  </r>
  <r>
    <x v="0"/>
    <n v="9980.6"/>
    <x v="0"/>
    <x v="0"/>
    <n v="9980.6"/>
    <x v="0"/>
    <x v="15"/>
    <x v="15"/>
    <x v="7"/>
  </r>
  <r>
    <x v="0"/>
    <n v="10285.209999999999"/>
    <x v="0"/>
    <x v="0"/>
    <n v="10285.209999999999"/>
    <x v="0"/>
    <x v="21"/>
    <x v="21"/>
    <x v="8"/>
  </r>
  <r>
    <x v="0"/>
    <n v="11346.89"/>
    <x v="0"/>
    <x v="0"/>
    <n v="11346.89"/>
    <x v="0"/>
    <x v="24"/>
    <x v="24"/>
    <x v="7"/>
  </r>
  <r>
    <x v="0"/>
    <n v="11638.46"/>
    <x v="1"/>
    <x v="0"/>
    <n v="11638.46"/>
    <x v="0"/>
    <x v="6"/>
    <x v="6"/>
    <x v="7"/>
  </r>
  <r>
    <x v="0"/>
    <n v="11798.25"/>
    <x v="0"/>
    <x v="0"/>
    <n v="11798.25"/>
    <x v="0"/>
    <x v="18"/>
    <x v="18"/>
    <x v="3"/>
  </r>
  <r>
    <x v="0"/>
    <n v="11974.78"/>
    <x v="0"/>
    <x v="0"/>
    <n v="11974.78"/>
    <x v="0"/>
    <x v="25"/>
    <x v="25"/>
    <x v="8"/>
  </r>
  <r>
    <x v="0"/>
    <n v="12750"/>
    <x v="0"/>
    <x v="0"/>
    <n v="12750"/>
    <x v="0"/>
    <x v="15"/>
    <x v="15"/>
    <x v="2"/>
  </r>
  <r>
    <x v="0"/>
    <n v="13183.62"/>
    <x v="1"/>
    <x v="0"/>
    <n v="13183.62"/>
    <x v="0"/>
    <x v="26"/>
    <x v="26"/>
    <x v="6"/>
  </r>
  <r>
    <x v="0"/>
    <n v="14465.73"/>
    <x v="1"/>
    <x v="0"/>
    <n v="14465.73"/>
    <x v="0"/>
    <x v="19"/>
    <x v="19"/>
    <x v="7"/>
  </r>
  <r>
    <x v="0"/>
    <n v="15472.39"/>
    <x v="0"/>
    <x v="1"/>
    <n v="15472.39"/>
    <x v="0"/>
    <x v="27"/>
    <x v="27"/>
    <x v="2"/>
  </r>
  <r>
    <x v="0"/>
    <n v="16000"/>
    <x v="1"/>
    <x v="0"/>
    <n v="16000"/>
    <x v="0"/>
    <x v="0"/>
    <x v="0"/>
    <x v="6"/>
  </r>
  <r>
    <x v="0"/>
    <n v="16016.3"/>
    <x v="0"/>
    <x v="0"/>
    <n v="16016.3"/>
    <x v="0"/>
    <x v="0"/>
    <x v="0"/>
    <x v="4"/>
  </r>
  <r>
    <x v="0"/>
    <n v="17368.39"/>
    <x v="1"/>
    <x v="1"/>
    <n v="17368.39"/>
    <x v="0"/>
    <x v="15"/>
    <x v="15"/>
    <x v="5"/>
  </r>
  <r>
    <x v="0"/>
    <n v="20000"/>
    <x v="1"/>
    <x v="0"/>
    <n v="20000"/>
    <x v="0"/>
    <x v="18"/>
    <x v="18"/>
    <x v="5"/>
  </r>
  <r>
    <x v="0"/>
    <n v="22912.34"/>
    <x v="0"/>
    <x v="0"/>
    <n v="22912.34"/>
    <x v="0"/>
    <x v="19"/>
    <x v="19"/>
    <x v="7"/>
  </r>
  <r>
    <x v="0"/>
    <n v="23711.7"/>
    <x v="0"/>
    <x v="0"/>
    <n v="23711.7"/>
    <x v="0"/>
    <x v="28"/>
    <x v="28"/>
    <x v="0"/>
  </r>
  <r>
    <x v="0"/>
    <n v="27170.66"/>
    <x v="1"/>
    <x v="1"/>
    <n v="27170.66"/>
    <x v="0"/>
    <x v="29"/>
    <x v="29"/>
    <x v="6"/>
  </r>
  <r>
    <x v="0"/>
    <n v="30294.400000000001"/>
    <x v="0"/>
    <x v="0"/>
    <n v="30294.400000000001"/>
    <x v="0"/>
    <x v="7"/>
    <x v="7"/>
    <x v="10"/>
  </r>
  <r>
    <x v="0"/>
    <n v="30379.05"/>
    <x v="0"/>
    <x v="1"/>
    <n v="30379.05"/>
    <x v="0"/>
    <x v="27"/>
    <x v="27"/>
    <x v="5"/>
  </r>
  <r>
    <x v="0"/>
    <n v="33025.480000000003"/>
    <x v="1"/>
    <x v="0"/>
    <n v="33025.480000000003"/>
    <x v="0"/>
    <x v="6"/>
    <x v="6"/>
    <x v="6"/>
  </r>
  <r>
    <x v="0"/>
    <n v="33518.31"/>
    <x v="0"/>
    <x v="3"/>
    <n v="33518.31"/>
    <x v="0"/>
    <x v="19"/>
    <x v="19"/>
    <x v="4"/>
  </r>
  <r>
    <x v="0"/>
    <n v="37948.94"/>
    <x v="1"/>
    <x v="0"/>
    <n v="37948.94"/>
    <x v="0"/>
    <x v="28"/>
    <x v="28"/>
    <x v="5"/>
  </r>
  <r>
    <x v="0"/>
    <n v="44080.07"/>
    <x v="0"/>
    <x v="0"/>
    <n v="44080.07"/>
    <x v="0"/>
    <x v="8"/>
    <x v="8"/>
    <x v="2"/>
  </r>
  <r>
    <x v="0"/>
    <n v="44477.919999999998"/>
    <x v="0"/>
    <x v="0"/>
    <n v="44477.919999999998"/>
    <x v="0"/>
    <x v="30"/>
    <x v="30"/>
    <x v="5"/>
  </r>
  <r>
    <x v="0"/>
    <n v="50818.87"/>
    <x v="1"/>
    <x v="0"/>
    <n v="50818.87"/>
    <x v="0"/>
    <x v="0"/>
    <x v="0"/>
    <x v="7"/>
  </r>
  <r>
    <x v="0"/>
    <n v="50890.559999999998"/>
    <x v="0"/>
    <x v="1"/>
    <n v="50890.559999999998"/>
    <x v="0"/>
    <x v="21"/>
    <x v="21"/>
    <x v="3"/>
  </r>
  <r>
    <x v="0"/>
    <n v="55200"/>
    <x v="0"/>
    <x v="0"/>
    <n v="55200"/>
    <x v="0"/>
    <x v="2"/>
    <x v="2"/>
    <x v="3"/>
  </r>
  <r>
    <x v="0"/>
    <n v="57737.57"/>
    <x v="1"/>
    <x v="2"/>
    <n v="57737.57"/>
    <x v="0"/>
    <x v="21"/>
    <x v="21"/>
    <x v="7"/>
  </r>
  <r>
    <x v="0"/>
    <n v="58000"/>
    <x v="0"/>
    <x v="0"/>
    <n v="58000"/>
    <x v="0"/>
    <x v="23"/>
    <x v="23"/>
    <x v="4"/>
  </r>
  <r>
    <x v="0"/>
    <n v="60000"/>
    <x v="0"/>
    <x v="0"/>
    <n v="60000"/>
    <x v="0"/>
    <x v="24"/>
    <x v="24"/>
    <x v="10"/>
  </r>
  <r>
    <x v="0"/>
    <n v="84556.71"/>
    <x v="1"/>
    <x v="1"/>
    <n v="84556.71"/>
    <x v="0"/>
    <x v="31"/>
    <x v="31"/>
    <x v="7"/>
  </r>
  <r>
    <x v="0"/>
    <n v="86640.07"/>
    <x v="1"/>
    <x v="1"/>
    <n v="86640.07"/>
    <x v="0"/>
    <x v="15"/>
    <x v="15"/>
    <x v="7"/>
  </r>
  <r>
    <x v="0"/>
    <n v="87079"/>
    <x v="0"/>
    <x v="1"/>
    <n v="86559"/>
    <x v="0"/>
    <x v="9"/>
    <x v="9"/>
    <x v="1"/>
  </r>
  <r>
    <x v="0"/>
    <n v="89000"/>
    <x v="1"/>
    <x v="0"/>
    <n v="89000"/>
    <x v="0"/>
    <x v="32"/>
    <x v="32"/>
    <x v="6"/>
  </r>
  <r>
    <x v="0"/>
    <n v="90061.33"/>
    <x v="0"/>
    <x v="0"/>
    <n v="91412.25"/>
    <x v="0"/>
    <x v="7"/>
    <x v="7"/>
    <x v="6"/>
  </r>
  <r>
    <x v="0"/>
    <n v="90062.23"/>
    <x v="1"/>
    <x v="0"/>
    <n v="90062.23"/>
    <x v="0"/>
    <x v="33"/>
    <x v="33"/>
    <x v="6"/>
  </r>
  <r>
    <x v="0"/>
    <n v="124115.71"/>
    <x v="0"/>
    <x v="1"/>
    <n v="124115.71"/>
    <x v="0"/>
    <x v="17"/>
    <x v="17"/>
    <x v="5"/>
  </r>
  <r>
    <x v="0"/>
    <n v="131100.79"/>
    <x v="0"/>
    <x v="0"/>
    <n v="131100.79"/>
    <x v="0"/>
    <x v="32"/>
    <x v="32"/>
    <x v="5"/>
  </r>
  <r>
    <x v="0"/>
    <n v="177869.6"/>
    <x v="1"/>
    <x v="1"/>
    <n v="177869.6"/>
    <x v="0"/>
    <x v="19"/>
    <x v="19"/>
    <x v="5"/>
  </r>
  <r>
    <x v="0"/>
    <n v="180775.67999999999"/>
    <x v="0"/>
    <x v="0"/>
    <n v="180775.67999999999"/>
    <x v="0"/>
    <x v="18"/>
    <x v="18"/>
    <x v="9"/>
  </r>
  <r>
    <x v="0"/>
    <n v="333691.2"/>
    <x v="0"/>
    <x v="0"/>
    <n v="333691.2"/>
    <x v="0"/>
    <x v="24"/>
    <x v="24"/>
    <x v="5"/>
  </r>
  <r>
    <x v="0"/>
    <n v="391168.93"/>
    <x v="0"/>
    <x v="0"/>
    <n v="391168.93"/>
    <x v="0"/>
    <x v="20"/>
    <x v="20"/>
    <x v="0"/>
  </r>
  <r>
    <x v="0"/>
    <n v="401151.37"/>
    <x v="0"/>
    <x v="0"/>
    <n v="401151.37"/>
    <x v="0"/>
    <x v="34"/>
    <x v="34"/>
    <x v="8"/>
  </r>
  <r>
    <x v="0"/>
    <n v="7372055"/>
    <x v="0"/>
    <x v="0"/>
    <n v="7372055"/>
    <x v="0"/>
    <x v="18"/>
    <x v="18"/>
    <x v="6"/>
  </r>
  <r>
    <x v="0"/>
    <n v="12234454.92"/>
    <x v="1"/>
    <x v="1"/>
    <n v="12234453.029999999"/>
    <x v="0"/>
    <x v="13"/>
    <x v="13"/>
    <x v="6"/>
  </r>
  <r>
    <x v="1"/>
    <n v="19.510000000000002"/>
    <x v="0"/>
    <x v="0"/>
    <n v="19.510000000000002"/>
    <x v="0"/>
    <x v="26"/>
    <x v="26"/>
    <x v="5"/>
  </r>
  <r>
    <x v="1"/>
    <n v="174.36"/>
    <x v="0"/>
    <x v="0"/>
    <n v="174.36"/>
    <x v="0"/>
    <x v="4"/>
    <x v="4"/>
    <x v="2"/>
  </r>
  <r>
    <x v="1"/>
    <n v="260.76"/>
    <x v="0"/>
    <x v="1"/>
    <n v="260.76"/>
    <x v="0"/>
    <x v="35"/>
    <x v="35"/>
    <x v="10"/>
  </r>
  <r>
    <x v="1"/>
    <n v="290.60000000000002"/>
    <x v="0"/>
    <x v="0"/>
    <n v="290.60000000000002"/>
    <x v="0"/>
    <x v="17"/>
    <x v="17"/>
    <x v="2"/>
  </r>
  <r>
    <x v="1"/>
    <n v="316.93"/>
    <x v="0"/>
    <x v="0"/>
    <n v="321.68"/>
    <x v="0"/>
    <x v="36"/>
    <x v="36"/>
    <x v="6"/>
  </r>
  <r>
    <x v="1"/>
    <n v="900"/>
    <x v="0"/>
    <x v="0"/>
    <n v="900"/>
    <x v="0"/>
    <x v="23"/>
    <x v="23"/>
    <x v="8"/>
  </r>
  <r>
    <x v="1"/>
    <n v="1000"/>
    <x v="0"/>
    <x v="0"/>
    <n v="1015"/>
    <x v="0"/>
    <x v="14"/>
    <x v="14"/>
    <x v="6"/>
  </r>
  <r>
    <x v="1"/>
    <n v="1008"/>
    <x v="0"/>
    <x v="0"/>
    <n v="1008"/>
    <x v="0"/>
    <x v="30"/>
    <x v="30"/>
    <x v="6"/>
  </r>
  <r>
    <x v="1"/>
    <n v="1223.75"/>
    <x v="0"/>
    <x v="0"/>
    <n v="1223.75"/>
    <x v="0"/>
    <x v="21"/>
    <x v="21"/>
    <x v="5"/>
  </r>
  <r>
    <x v="1"/>
    <n v="1880"/>
    <x v="1"/>
    <x v="0"/>
    <n v="1880"/>
    <x v="0"/>
    <x v="26"/>
    <x v="26"/>
    <x v="7"/>
  </r>
  <r>
    <x v="1"/>
    <n v="2787.24"/>
    <x v="0"/>
    <x v="0"/>
    <n v="2787.24"/>
    <x v="0"/>
    <x v="37"/>
    <x v="37"/>
    <x v="5"/>
  </r>
  <r>
    <x v="1"/>
    <n v="4069.14"/>
    <x v="0"/>
    <x v="0"/>
    <n v="4069.14"/>
    <x v="0"/>
    <x v="14"/>
    <x v="14"/>
    <x v="9"/>
  </r>
  <r>
    <x v="1"/>
    <n v="4437.84"/>
    <x v="0"/>
    <x v="0"/>
    <n v="4437.84"/>
    <x v="0"/>
    <x v="18"/>
    <x v="18"/>
    <x v="7"/>
  </r>
  <r>
    <x v="1"/>
    <n v="5582.6"/>
    <x v="1"/>
    <x v="0"/>
    <n v="5582.6"/>
    <x v="0"/>
    <x v="3"/>
    <x v="3"/>
    <x v="6"/>
  </r>
  <r>
    <x v="1"/>
    <n v="7270.08"/>
    <x v="0"/>
    <x v="0"/>
    <n v="7270.08"/>
    <x v="0"/>
    <x v="19"/>
    <x v="19"/>
    <x v="5"/>
  </r>
  <r>
    <x v="1"/>
    <n v="7890.53"/>
    <x v="1"/>
    <x v="0"/>
    <n v="7890.53"/>
    <x v="0"/>
    <x v="29"/>
    <x v="29"/>
    <x v="6"/>
  </r>
  <r>
    <x v="1"/>
    <n v="8033.97"/>
    <x v="0"/>
    <x v="0"/>
    <n v="8033.97"/>
    <x v="0"/>
    <x v="15"/>
    <x v="15"/>
    <x v="9"/>
  </r>
  <r>
    <x v="1"/>
    <n v="8500"/>
    <x v="0"/>
    <x v="0"/>
    <n v="8500"/>
    <x v="0"/>
    <x v="38"/>
    <x v="38"/>
    <x v="5"/>
  </r>
  <r>
    <x v="1"/>
    <n v="8846.1299999999992"/>
    <x v="0"/>
    <x v="1"/>
    <n v="8846.1299999999992"/>
    <x v="0"/>
    <x v="17"/>
    <x v="17"/>
    <x v="5"/>
  </r>
  <r>
    <x v="1"/>
    <n v="9700.18"/>
    <x v="0"/>
    <x v="0"/>
    <n v="9700.18"/>
    <x v="0"/>
    <x v="39"/>
    <x v="39"/>
    <x v="7"/>
  </r>
  <r>
    <x v="1"/>
    <n v="10106.379999999999"/>
    <x v="1"/>
    <x v="0"/>
    <n v="10106.379999999999"/>
    <x v="0"/>
    <x v="19"/>
    <x v="19"/>
    <x v="7"/>
  </r>
  <r>
    <x v="1"/>
    <n v="11000"/>
    <x v="0"/>
    <x v="0"/>
    <n v="11000"/>
    <x v="0"/>
    <x v="1"/>
    <x v="1"/>
    <x v="0"/>
  </r>
  <r>
    <x v="1"/>
    <n v="12000"/>
    <x v="0"/>
    <x v="0"/>
    <n v="12000"/>
    <x v="0"/>
    <x v="6"/>
    <x v="6"/>
    <x v="5"/>
  </r>
  <r>
    <x v="1"/>
    <n v="13540.16"/>
    <x v="0"/>
    <x v="1"/>
    <n v="13540.16"/>
    <x v="0"/>
    <x v="29"/>
    <x v="29"/>
    <x v="0"/>
  </r>
  <r>
    <x v="1"/>
    <n v="13965.74"/>
    <x v="1"/>
    <x v="0"/>
    <n v="13965.74"/>
    <x v="0"/>
    <x v="28"/>
    <x v="28"/>
    <x v="5"/>
  </r>
  <r>
    <x v="1"/>
    <n v="14000"/>
    <x v="0"/>
    <x v="0"/>
    <n v="14000"/>
    <x v="0"/>
    <x v="18"/>
    <x v="18"/>
    <x v="1"/>
  </r>
  <r>
    <x v="1"/>
    <n v="14428.36"/>
    <x v="0"/>
    <x v="0"/>
    <n v="15928.36"/>
    <x v="0"/>
    <x v="14"/>
    <x v="14"/>
    <x v="2"/>
  </r>
  <r>
    <x v="1"/>
    <n v="14570.88"/>
    <x v="0"/>
    <x v="0"/>
    <n v="14570.88"/>
    <x v="0"/>
    <x v="19"/>
    <x v="19"/>
    <x v="0"/>
  </r>
  <r>
    <x v="1"/>
    <n v="15490"/>
    <x v="0"/>
    <x v="1"/>
    <n v="15490"/>
    <x v="0"/>
    <x v="19"/>
    <x v="19"/>
    <x v="1"/>
  </r>
  <r>
    <x v="1"/>
    <n v="15715.65"/>
    <x v="0"/>
    <x v="0"/>
    <n v="15715.65"/>
    <x v="0"/>
    <x v="17"/>
    <x v="17"/>
    <x v="3"/>
  </r>
  <r>
    <x v="1"/>
    <n v="15872.52"/>
    <x v="1"/>
    <x v="0"/>
    <n v="16189.97"/>
    <x v="0"/>
    <x v="17"/>
    <x v="17"/>
    <x v="7"/>
  </r>
  <r>
    <x v="1"/>
    <n v="16000"/>
    <x v="1"/>
    <x v="0"/>
    <n v="16000"/>
    <x v="0"/>
    <x v="0"/>
    <x v="0"/>
    <x v="6"/>
  </r>
  <r>
    <x v="1"/>
    <n v="16121.19"/>
    <x v="1"/>
    <x v="0"/>
    <n v="16121.19"/>
    <x v="0"/>
    <x v="19"/>
    <x v="19"/>
    <x v="6"/>
  </r>
  <r>
    <x v="1"/>
    <n v="16196"/>
    <x v="0"/>
    <x v="1"/>
    <n v="16196"/>
    <x v="0"/>
    <x v="0"/>
    <x v="0"/>
    <x v="4"/>
  </r>
  <r>
    <x v="1"/>
    <n v="16615.97"/>
    <x v="0"/>
    <x v="0"/>
    <n v="16615.97"/>
    <x v="0"/>
    <x v="14"/>
    <x v="14"/>
    <x v="5"/>
  </r>
  <r>
    <x v="1"/>
    <n v="18000"/>
    <x v="0"/>
    <x v="0"/>
    <n v="18000"/>
    <x v="0"/>
    <x v="1"/>
    <x v="1"/>
    <x v="10"/>
  </r>
  <r>
    <x v="1"/>
    <n v="18792.080000000002"/>
    <x v="0"/>
    <x v="3"/>
    <n v="18792.080000000002"/>
    <x v="0"/>
    <x v="15"/>
    <x v="15"/>
    <x v="10"/>
  </r>
  <r>
    <x v="1"/>
    <n v="19000"/>
    <x v="1"/>
    <x v="0"/>
    <n v="19000"/>
    <x v="0"/>
    <x v="26"/>
    <x v="26"/>
    <x v="6"/>
  </r>
  <r>
    <x v="1"/>
    <n v="19154.830000000002"/>
    <x v="0"/>
    <x v="0"/>
    <n v="19154.830000000002"/>
    <x v="0"/>
    <x v="23"/>
    <x v="23"/>
    <x v="6"/>
  </r>
  <r>
    <x v="1"/>
    <n v="19228.75"/>
    <x v="0"/>
    <x v="0"/>
    <n v="19228.75"/>
    <x v="0"/>
    <x v="10"/>
    <x v="10"/>
    <x v="6"/>
  </r>
  <r>
    <x v="1"/>
    <n v="19283.37"/>
    <x v="0"/>
    <x v="0"/>
    <n v="19283.37"/>
    <x v="0"/>
    <x v="8"/>
    <x v="8"/>
    <x v="4"/>
  </r>
  <r>
    <x v="1"/>
    <n v="20800"/>
    <x v="0"/>
    <x v="0"/>
    <n v="20800"/>
    <x v="0"/>
    <x v="1"/>
    <x v="1"/>
    <x v="7"/>
  </r>
  <r>
    <x v="1"/>
    <n v="21993.14"/>
    <x v="1"/>
    <x v="1"/>
    <n v="21993.14"/>
    <x v="0"/>
    <x v="15"/>
    <x v="15"/>
    <x v="5"/>
  </r>
  <r>
    <x v="1"/>
    <n v="22520"/>
    <x v="0"/>
    <x v="0"/>
    <n v="22000"/>
    <x v="0"/>
    <x v="9"/>
    <x v="9"/>
    <x v="1"/>
  </r>
  <r>
    <x v="1"/>
    <n v="22770.080000000002"/>
    <x v="1"/>
    <x v="1"/>
    <n v="22770.080000000002"/>
    <x v="0"/>
    <x v="6"/>
    <x v="6"/>
    <x v="7"/>
  </r>
  <r>
    <x v="1"/>
    <n v="24552.81"/>
    <x v="0"/>
    <x v="0"/>
    <n v="24552.81"/>
    <x v="0"/>
    <x v="18"/>
    <x v="18"/>
    <x v="9"/>
  </r>
  <r>
    <x v="1"/>
    <n v="25552.79"/>
    <x v="0"/>
    <x v="1"/>
    <n v="25902.79"/>
    <x v="0"/>
    <x v="8"/>
    <x v="8"/>
    <x v="8"/>
  </r>
  <r>
    <x v="1"/>
    <n v="26887.200000000001"/>
    <x v="0"/>
    <x v="1"/>
    <n v="26887.200000000001"/>
    <x v="0"/>
    <x v="40"/>
    <x v="40"/>
    <x v="5"/>
  </r>
  <r>
    <x v="1"/>
    <n v="27906.84"/>
    <x v="0"/>
    <x v="0"/>
    <n v="27906.84"/>
    <x v="0"/>
    <x v="18"/>
    <x v="18"/>
    <x v="10"/>
  </r>
  <r>
    <x v="1"/>
    <n v="28628.17"/>
    <x v="0"/>
    <x v="1"/>
    <n v="28628.17"/>
    <x v="0"/>
    <x v="30"/>
    <x v="30"/>
    <x v="3"/>
  </r>
  <r>
    <x v="1"/>
    <n v="30600.38"/>
    <x v="0"/>
    <x v="0"/>
    <n v="30600.38"/>
    <x v="0"/>
    <x v="10"/>
    <x v="10"/>
    <x v="7"/>
  </r>
  <r>
    <x v="1"/>
    <n v="33664.32"/>
    <x v="0"/>
    <x v="0"/>
    <n v="33664.32"/>
    <x v="0"/>
    <x v="19"/>
    <x v="19"/>
    <x v="7"/>
  </r>
  <r>
    <x v="1"/>
    <n v="33848.480000000003"/>
    <x v="0"/>
    <x v="0"/>
    <n v="33848.480000000003"/>
    <x v="0"/>
    <x v="26"/>
    <x v="26"/>
    <x v="7"/>
  </r>
  <r>
    <x v="1"/>
    <n v="34872.71"/>
    <x v="0"/>
    <x v="0"/>
    <n v="34872.71"/>
    <x v="0"/>
    <x v="27"/>
    <x v="27"/>
    <x v="2"/>
  </r>
  <r>
    <x v="1"/>
    <n v="36205.629999999997"/>
    <x v="0"/>
    <x v="1"/>
    <n v="36205.629999999997"/>
    <x v="0"/>
    <x v="14"/>
    <x v="14"/>
    <x v="7"/>
  </r>
  <r>
    <x v="1"/>
    <n v="43446.37"/>
    <x v="0"/>
    <x v="0"/>
    <n v="43446.37"/>
    <x v="0"/>
    <x v="27"/>
    <x v="27"/>
    <x v="3"/>
  </r>
  <r>
    <x v="1"/>
    <n v="44477.919999999998"/>
    <x v="0"/>
    <x v="0"/>
    <n v="44477.919999999998"/>
    <x v="0"/>
    <x v="30"/>
    <x v="30"/>
    <x v="5"/>
  </r>
  <r>
    <x v="1"/>
    <n v="46589.8"/>
    <x v="1"/>
    <x v="0"/>
    <n v="46589.8"/>
    <x v="0"/>
    <x v="6"/>
    <x v="6"/>
    <x v="6"/>
  </r>
  <r>
    <x v="1"/>
    <n v="47227.3"/>
    <x v="0"/>
    <x v="3"/>
    <n v="47227.3"/>
    <x v="0"/>
    <x v="15"/>
    <x v="15"/>
    <x v="2"/>
  </r>
  <r>
    <x v="1"/>
    <n v="47618.87"/>
    <x v="1"/>
    <x v="0"/>
    <n v="47618.87"/>
    <x v="0"/>
    <x v="0"/>
    <x v="0"/>
    <x v="7"/>
  </r>
  <r>
    <x v="1"/>
    <n v="51674.38"/>
    <x v="1"/>
    <x v="3"/>
    <n v="52874.38"/>
    <x v="0"/>
    <x v="21"/>
    <x v="21"/>
    <x v="7"/>
  </r>
  <r>
    <x v="1"/>
    <n v="54000"/>
    <x v="0"/>
    <x v="0"/>
    <n v="54000"/>
    <x v="0"/>
    <x v="23"/>
    <x v="23"/>
    <x v="9"/>
  </r>
  <r>
    <x v="1"/>
    <n v="55000"/>
    <x v="0"/>
    <x v="3"/>
    <n v="55000"/>
    <x v="0"/>
    <x v="19"/>
    <x v="19"/>
    <x v="4"/>
  </r>
  <r>
    <x v="1"/>
    <n v="56591.8"/>
    <x v="0"/>
    <x v="1"/>
    <n v="56591.8"/>
    <x v="0"/>
    <x v="24"/>
    <x v="24"/>
    <x v="7"/>
  </r>
  <r>
    <x v="1"/>
    <n v="57348.46"/>
    <x v="0"/>
    <x v="0"/>
    <n v="57348.46"/>
    <x v="0"/>
    <x v="7"/>
    <x v="7"/>
    <x v="3"/>
  </r>
  <r>
    <x v="1"/>
    <n v="60000"/>
    <x v="0"/>
    <x v="0"/>
    <n v="60000"/>
    <x v="0"/>
    <x v="24"/>
    <x v="24"/>
    <x v="10"/>
  </r>
  <r>
    <x v="1"/>
    <n v="60682.01"/>
    <x v="0"/>
    <x v="1"/>
    <n v="60682.01"/>
    <x v="0"/>
    <x v="23"/>
    <x v="23"/>
    <x v="4"/>
  </r>
  <r>
    <x v="1"/>
    <n v="61991.24"/>
    <x v="0"/>
    <x v="1"/>
    <n v="61991.24"/>
    <x v="0"/>
    <x v="8"/>
    <x v="8"/>
    <x v="2"/>
  </r>
  <r>
    <x v="1"/>
    <n v="63947.19"/>
    <x v="0"/>
    <x v="3"/>
    <n v="63947.19"/>
    <x v="0"/>
    <x v="8"/>
    <x v="8"/>
    <x v="0"/>
  </r>
  <r>
    <x v="1"/>
    <n v="63990"/>
    <x v="0"/>
    <x v="0"/>
    <n v="63990"/>
    <x v="0"/>
    <x v="13"/>
    <x v="13"/>
    <x v="1"/>
  </r>
  <r>
    <x v="1"/>
    <n v="65430.720000000001"/>
    <x v="0"/>
    <x v="0"/>
    <n v="65430.720000000001"/>
    <x v="0"/>
    <x v="20"/>
    <x v="20"/>
    <x v="3"/>
  </r>
  <r>
    <x v="1"/>
    <n v="72700.800000000003"/>
    <x v="0"/>
    <x v="0"/>
    <n v="72700.800000000003"/>
    <x v="0"/>
    <x v="18"/>
    <x v="18"/>
    <x v="0"/>
  </r>
  <r>
    <x v="1"/>
    <n v="72700.800000000003"/>
    <x v="0"/>
    <x v="0"/>
    <n v="72700.800000000003"/>
    <x v="0"/>
    <x v="15"/>
    <x v="15"/>
    <x v="0"/>
  </r>
  <r>
    <x v="1"/>
    <n v="72700.800000000003"/>
    <x v="0"/>
    <x v="0"/>
    <n v="72700.800000000003"/>
    <x v="0"/>
    <x v="30"/>
    <x v="30"/>
    <x v="0"/>
  </r>
  <r>
    <x v="1"/>
    <n v="83232"/>
    <x v="0"/>
    <x v="1"/>
    <n v="83232"/>
    <x v="0"/>
    <x v="7"/>
    <x v="7"/>
    <x v="10"/>
  </r>
  <r>
    <x v="1"/>
    <n v="89000"/>
    <x v="1"/>
    <x v="0"/>
    <n v="89000"/>
    <x v="0"/>
    <x v="32"/>
    <x v="32"/>
    <x v="6"/>
  </r>
  <r>
    <x v="1"/>
    <n v="90094.07"/>
    <x v="1"/>
    <x v="0"/>
    <n v="90094.07"/>
    <x v="0"/>
    <x v="33"/>
    <x v="33"/>
    <x v="6"/>
  </r>
  <r>
    <x v="1"/>
    <n v="94253.83"/>
    <x v="0"/>
    <x v="0"/>
    <n v="86100.88"/>
    <x v="0"/>
    <x v="7"/>
    <x v="7"/>
    <x v="6"/>
  </r>
  <r>
    <x v="1"/>
    <n v="102891.62"/>
    <x v="1"/>
    <x v="0"/>
    <n v="102891.62"/>
    <x v="0"/>
    <x v="31"/>
    <x v="31"/>
    <x v="7"/>
  </r>
  <r>
    <x v="1"/>
    <n v="104053.82"/>
    <x v="0"/>
    <x v="3"/>
    <n v="104053.82"/>
    <x v="0"/>
    <x v="18"/>
    <x v="18"/>
    <x v="4"/>
  </r>
  <r>
    <x v="1"/>
    <n v="111108.55"/>
    <x v="1"/>
    <x v="3"/>
    <n v="111108.55"/>
    <x v="0"/>
    <x v="15"/>
    <x v="15"/>
    <x v="7"/>
  </r>
  <r>
    <x v="1"/>
    <n v="128000"/>
    <x v="1"/>
    <x v="0"/>
    <n v="128000"/>
    <x v="0"/>
    <x v="13"/>
    <x v="13"/>
    <x v="7"/>
  </r>
  <r>
    <x v="1"/>
    <n v="145401.60000000001"/>
    <x v="0"/>
    <x v="0"/>
    <n v="145401.60000000001"/>
    <x v="0"/>
    <x v="23"/>
    <x v="23"/>
    <x v="5"/>
  </r>
  <r>
    <x v="1"/>
    <n v="197483.88"/>
    <x v="1"/>
    <x v="3"/>
    <n v="197483.88"/>
    <x v="0"/>
    <x v="19"/>
    <x v="19"/>
    <x v="5"/>
  </r>
  <r>
    <x v="1"/>
    <n v="213523.41"/>
    <x v="0"/>
    <x v="3"/>
    <n v="216303.26"/>
    <x v="0"/>
    <x v="8"/>
    <x v="8"/>
    <x v="6"/>
  </r>
  <r>
    <x v="1"/>
    <n v="292529.08"/>
    <x v="0"/>
    <x v="0"/>
    <n v="292529.08"/>
    <x v="0"/>
    <x v="21"/>
    <x v="21"/>
    <x v="7"/>
  </r>
  <r>
    <x v="1"/>
    <n v="315317"/>
    <x v="0"/>
    <x v="1"/>
    <n v="315317"/>
    <x v="0"/>
    <x v="18"/>
    <x v="18"/>
    <x v="3"/>
  </r>
  <r>
    <x v="1"/>
    <n v="634785.46"/>
    <x v="0"/>
    <x v="0"/>
    <n v="634785.46"/>
    <x v="0"/>
    <x v="19"/>
    <x v="19"/>
    <x v="3"/>
  </r>
  <r>
    <x v="1"/>
    <n v="12244579"/>
    <x v="1"/>
    <x v="1"/>
    <n v="12244577.109999999"/>
    <x v="0"/>
    <x v="13"/>
    <x v="13"/>
    <x v="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  <x v="0"/>
    <x v="0"/>
    <n v="379.5"/>
    <s v="Chantier [20090321] CG 19"/>
    <x v="0"/>
    <x v="0"/>
    <s v="20090321"/>
    <s v="AF201154"/>
  </r>
  <r>
    <x v="0"/>
    <x v="0"/>
    <x v="1"/>
    <n v="120"/>
    <s v="Chantier [20090251] CALVITIERE"/>
    <x v="1"/>
    <x v="0"/>
    <s v="20090251"/>
    <s v="AF201094"/>
  </r>
  <r>
    <x v="0"/>
    <x v="0"/>
    <x v="2"/>
    <n v="1500"/>
    <s v="Chantier [20090276] MAIRIE DE RAMON"/>
    <x v="2"/>
    <x v="0"/>
    <s v="20090276"/>
    <s v="AF201116"/>
  </r>
  <r>
    <x v="0"/>
    <x v="0"/>
    <x v="3"/>
    <n v="1248"/>
    <s v="Chantier [20090304] LARRIEU"/>
    <x v="3"/>
    <x v="0"/>
    <s v="20090304"/>
    <s v="AF201141"/>
  </r>
  <r>
    <x v="0"/>
    <x v="1"/>
    <x v="0"/>
    <n v="100"/>
    <s v="Chantier [20090321] CG 19"/>
    <x v="0"/>
    <x v="0"/>
    <s v="20090321"/>
    <s v="AF201154"/>
  </r>
  <r>
    <x v="0"/>
    <x v="1"/>
    <x v="0"/>
    <n v="702.5"/>
    <s v="Chantier [20090216] DOREMI MUSIC"/>
    <x v="4"/>
    <x v="0"/>
    <s v="20090216"/>
    <s v="AF201067"/>
  </r>
  <r>
    <x v="0"/>
    <x v="1"/>
    <x v="0"/>
    <n v="1204.5"/>
    <s v="Chantier [20090209] CA La Roche sur"/>
    <x v="4"/>
    <x v="0"/>
    <s v="20090209"/>
    <s v="AF201062"/>
  </r>
  <r>
    <x v="0"/>
    <x v="1"/>
    <x v="0"/>
    <n v="1354.09"/>
    <s v="Chantier [20090220] CALVITIERE"/>
    <x v="4"/>
    <x v="0"/>
    <s v="20090220"/>
    <s v="AF201070"/>
  </r>
  <r>
    <x v="0"/>
    <x v="1"/>
    <x v="0"/>
    <n v="2694.28"/>
    <s v="Chantier [20090323] GABRIEL"/>
    <x v="0"/>
    <x v="0"/>
    <s v="20090323"/>
    <s v="AF201157"/>
  </r>
  <r>
    <x v="0"/>
    <x v="1"/>
    <x v="0"/>
    <n v="2814.78"/>
    <s v="Chantier [20090322] ERDF"/>
    <x v="0"/>
    <x v="0"/>
    <s v="20090322"/>
    <s v="AF201155"/>
  </r>
  <r>
    <x v="0"/>
    <x v="1"/>
    <x v="0"/>
    <n v="3414.78"/>
    <s v="Chantier [20090318] CG 19"/>
    <x v="0"/>
    <x v="0"/>
    <s v="20090318"/>
    <s v="AF201151"/>
  </r>
  <r>
    <x v="0"/>
    <x v="1"/>
    <x v="4"/>
    <n v="600"/>
    <s v="Chantier [20090232] ITHURBIDE"/>
    <x v="5"/>
    <x v="0"/>
    <s v="20090232"/>
    <m/>
  </r>
  <r>
    <x v="0"/>
    <x v="1"/>
    <x v="4"/>
    <n v="1155"/>
    <s v="Chantier [20090234] Hopital"/>
    <x v="5"/>
    <x v="0"/>
    <s v="20090234"/>
    <s v="AF201079"/>
  </r>
  <r>
    <x v="0"/>
    <x v="1"/>
    <x v="4"/>
    <n v="1245"/>
    <s v="Chantier [20090230] GABRIEL"/>
    <x v="5"/>
    <x v="0"/>
    <s v="20090230"/>
    <s v="AF201076"/>
  </r>
  <r>
    <x v="0"/>
    <x v="1"/>
    <x v="4"/>
    <n v="1834"/>
    <s v="Chantier [20090235] CHOBAT"/>
    <x v="5"/>
    <x v="0"/>
    <s v="20090235"/>
    <s v="AF201080"/>
  </r>
  <r>
    <x v="0"/>
    <x v="1"/>
    <x v="4"/>
    <n v="1884.42"/>
    <s v="Chantier [20090229] GEMO"/>
    <x v="5"/>
    <x v="0"/>
    <s v="20090229"/>
    <s v="AF201075"/>
  </r>
  <r>
    <x v="0"/>
    <x v="1"/>
    <x v="4"/>
    <n v="2400"/>
    <s v="Chantier [20090237] CA La Roche sur"/>
    <x v="5"/>
    <x v="0"/>
    <s v="20090237"/>
    <s v="AF201082"/>
  </r>
  <r>
    <x v="0"/>
    <x v="1"/>
    <x v="4"/>
    <n v="2858.15"/>
    <s v="Chantier [20090222] MAIRIE DE RAMON"/>
    <x v="5"/>
    <x v="0"/>
    <s v="20090222"/>
    <s v="AF201071"/>
  </r>
  <r>
    <x v="0"/>
    <x v="1"/>
    <x v="4"/>
    <n v="2858.15"/>
    <s v="Chantier [20090231] MAIRIE DE MARSE"/>
    <x v="5"/>
    <x v="0"/>
    <s v="20090231"/>
    <s v="AF201077"/>
  </r>
  <r>
    <x v="0"/>
    <x v="1"/>
    <x v="4"/>
    <n v="4063.09"/>
    <s v="Chantier [20090233] GABRIEL"/>
    <x v="5"/>
    <x v="0"/>
    <s v="20090233"/>
    <s v="AF201078"/>
  </r>
  <r>
    <x v="0"/>
    <x v="1"/>
    <x v="4"/>
    <n v="4343.16"/>
    <s v="Chantier [20090223] FRANCOIS"/>
    <x v="5"/>
    <x v="0"/>
    <s v="20090223"/>
    <s v="AF201072"/>
  </r>
  <r>
    <x v="0"/>
    <x v="1"/>
    <x v="4"/>
    <n v="5448.21"/>
    <s v="Chantier [20090236] CARAVAN'AIR"/>
    <x v="5"/>
    <x v="0"/>
    <s v="20090236"/>
    <s v="AF201081"/>
  </r>
  <r>
    <x v="0"/>
    <x v="1"/>
    <x v="5"/>
    <n v="2758.59"/>
    <s v="Chantier [20090242] GEMO"/>
    <x v="6"/>
    <x v="0"/>
    <s v="20090242"/>
    <s v="AF201086"/>
  </r>
  <r>
    <x v="0"/>
    <x v="1"/>
    <x v="5"/>
    <n v="2954.08"/>
    <s v="Chantier [20090240] CG 19"/>
    <x v="6"/>
    <x v="0"/>
    <s v="20090240"/>
    <s v="AF201084"/>
  </r>
  <r>
    <x v="0"/>
    <x v="1"/>
    <x v="1"/>
    <n v="1244.74"/>
    <s v="Chantier [20090247] MAIRIE DE MONTA"/>
    <x v="1"/>
    <x v="0"/>
    <s v="20090247"/>
    <s v="AF201090"/>
  </r>
  <r>
    <x v="0"/>
    <x v="1"/>
    <x v="1"/>
    <n v="1302.6400000000001"/>
    <s v="Chantier [20090244] CA La Roche sur"/>
    <x v="1"/>
    <x v="0"/>
    <s v="20090244"/>
    <s v="AF201087"/>
  </r>
  <r>
    <x v="0"/>
    <x v="1"/>
    <x v="1"/>
    <n v="2409"/>
    <s v="Chantier [20090252] GEMO"/>
    <x v="1"/>
    <x v="0"/>
    <s v="20090252"/>
    <s v="AF201095"/>
  </r>
  <r>
    <x v="0"/>
    <x v="1"/>
    <x v="1"/>
    <n v="2608.09"/>
    <s v="Chantier [20090250] MAIRIE DE MONTA"/>
    <x v="1"/>
    <x v="0"/>
    <s v="20090250"/>
    <s v="AF201093"/>
  </r>
  <r>
    <x v="0"/>
    <x v="1"/>
    <x v="1"/>
    <n v="3349.32"/>
    <s v="Chantier [20090246] COLUCHET"/>
    <x v="1"/>
    <x v="0"/>
    <s v="20090246"/>
    <s v="AF201089"/>
  </r>
  <r>
    <x v="0"/>
    <x v="1"/>
    <x v="1"/>
    <n v="27585.88"/>
    <s v="Chantier [20090245] LARRIEU"/>
    <x v="1"/>
    <x v="0"/>
    <s v="20090245"/>
    <s v="AF201088"/>
  </r>
  <r>
    <x v="0"/>
    <x v="1"/>
    <x v="6"/>
    <n v="1444.78"/>
    <s v="Chantier [20090259] MAIRIE DE CASTA"/>
    <x v="7"/>
    <x v="0"/>
    <s v="20090259"/>
    <s v="AF201101"/>
  </r>
  <r>
    <x v="0"/>
    <x v="1"/>
    <x v="7"/>
    <n v="650"/>
    <s v="Chantier [20090270] MILAN"/>
    <x v="8"/>
    <x v="0"/>
    <s v="20090270"/>
    <s v="AF201109"/>
  </r>
  <r>
    <x v="0"/>
    <x v="1"/>
    <x v="7"/>
    <n v="5002.6000000000004"/>
    <s v="Chantier [20090269] MAIRIE DE MONTA"/>
    <x v="8"/>
    <x v="0"/>
    <s v="20090269"/>
    <s v="AF201108"/>
  </r>
  <r>
    <x v="0"/>
    <x v="1"/>
    <x v="7"/>
    <n v="11550"/>
    <s v="Chantier [20090268] CORREZE HABITAT"/>
    <x v="8"/>
    <x v="0"/>
    <s v="20090268"/>
    <s v="AF201107"/>
  </r>
  <r>
    <x v="0"/>
    <x v="1"/>
    <x v="2"/>
    <n v="1215.81"/>
    <s v="Chantier [20090277] CORREZE HABITAT"/>
    <x v="2"/>
    <x v="0"/>
    <s v="20090277"/>
    <s v="AF201117"/>
  </r>
  <r>
    <x v="0"/>
    <x v="1"/>
    <x v="2"/>
    <n v="2230.54"/>
    <s v="Chantier [20090281] MAIRIE DE MONTA"/>
    <x v="2"/>
    <x v="0"/>
    <s v="20090281"/>
    <s v="AF201119"/>
  </r>
  <r>
    <x v="0"/>
    <x v="1"/>
    <x v="2"/>
    <n v="4441.5600000000004"/>
    <s v="Chantier [20090278] MAIRIE DE RAMON"/>
    <x v="2"/>
    <x v="0"/>
    <s v="20090278"/>
    <s v="AF201118"/>
  </r>
  <r>
    <x v="0"/>
    <x v="1"/>
    <x v="8"/>
    <n v="400"/>
    <s v="Chantier [20090286] GEMO"/>
    <x v="9"/>
    <x v="0"/>
    <s v="20090286"/>
    <s v="AF201123"/>
  </r>
  <r>
    <x v="0"/>
    <x v="1"/>
    <x v="8"/>
    <n v="1606"/>
    <s v="Chantier [20090283] GEMO"/>
    <x v="9"/>
    <x v="0"/>
    <s v="20090283"/>
    <s v="AF201121"/>
  </r>
  <r>
    <x v="0"/>
    <x v="1"/>
    <x v="9"/>
    <n v="2958.38"/>
    <s v="Chantier [20090291] MAIRIE DE MARSE"/>
    <x v="10"/>
    <x v="0"/>
    <s v="20090291"/>
    <s v="AF201126"/>
  </r>
  <r>
    <x v="0"/>
    <x v="1"/>
    <x v="10"/>
    <n v="1520"/>
    <s v="Chantier [20090297] MAIRIE DE CASTA"/>
    <x v="11"/>
    <x v="0"/>
    <s v="20090297"/>
    <s v="AF201135"/>
  </r>
  <r>
    <x v="0"/>
    <x v="1"/>
    <x v="3"/>
    <n v="1147.24"/>
    <s v="Chantier [20090314] CORREZE HABITAT"/>
    <x v="3"/>
    <x v="0"/>
    <s v="20090314"/>
    <s v="AF201148"/>
  </r>
  <r>
    <x v="0"/>
    <x v="1"/>
    <x v="3"/>
    <n v="1520"/>
    <s v="Chantier [20090306] MAIRIE DE MONTA"/>
    <x v="3"/>
    <x v="0"/>
    <s v="20090306"/>
    <m/>
  </r>
  <r>
    <x v="0"/>
    <x v="1"/>
    <x v="3"/>
    <n v="2694.28"/>
    <s v="Chantier [20090312] LARRIEU"/>
    <x v="3"/>
    <x v="0"/>
    <s v="20090312"/>
    <s v="AF201146"/>
  </r>
  <r>
    <x v="0"/>
    <x v="1"/>
    <x v="3"/>
    <n v="3004.81"/>
    <s v="Chantier [20090315] LARRIEU"/>
    <x v="3"/>
    <x v="0"/>
    <s v="20090315"/>
    <s v="AF201149"/>
  </r>
  <r>
    <x v="0"/>
    <x v="2"/>
    <x v="0"/>
    <n v="50"/>
    <s v="Chantier [20090322] ERDF"/>
    <x v="0"/>
    <x v="0"/>
    <s v="20090322"/>
    <s v="AF201155"/>
  </r>
  <r>
    <x v="0"/>
    <x v="2"/>
    <x v="0"/>
    <n v="500"/>
    <s v="Chantier [20090321] CG 19"/>
    <x v="0"/>
    <x v="0"/>
    <s v="20090321"/>
    <s v="AF201154"/>
  </r>
  <r>
    <x v="0"/>
    <x v="2"/>
    <x v="4"/>
    <n v="1950"/>
    <s v="Chantier [20090227] MASSON"/>
    <x v="5"/>
    <x v="0"/>
    <s v="20090227"/>
    <m/>
  </r>
  <r>
    <x v="0"/>
    <x v="2"/>
    <x v="1"/>
    <n v="3000"/>
    <s v="Chantier [20090251] CALVITIERE"/>
    <x v="1"/>
    <x v="0"/>
    <s v="20090251"/>
    <s v="AF201094"/>
  </r>
  <r>
    <x v="0"/>
    <x v="2"/>
    <x v="9"/>
    <n v="1500"/>
    <s v="Chantier [20090294] PAUL Jérôme"/>
    <x v="10"/>
    <x v="0"/>
    <s v="20090294"/>
    <s v="AF201130"/>
  </r>
  <r>
    <x v="0"/>
    <x v="2"/>
    <x v="9"/>
    <n v="2250"/>
    <s v="Chantier [20090295] FRANCOIS"/>
    <x v="10"/>
    <x v="0"/>
    <s v="20090295"/>
    <s v="AF201131"/>
  </r>
  <r>
    <x v="0"/>
    <x v="2"/>
    <x v="3"/>
    <n v="6250"/>
    <s v="Chantier [20090317] DOREMI MUSIC"/>
    <x v="3"/>
    <x v="0"/>
    <s v="20090317"/>
    <s v="AF201150"/>
  </r>
  <r>
    <x v="0"/>
    <x v="3"/>
    <x v="4"/>
    <n v="2000"/>
    <s v="Chantier [20090231] MAIRIE DE MARSE"/>
    <x v="5"/>
    <x v="0"/>
    <s v="20090231"/>
    <s v="AF201077"/>
  </r>
  <r>
    <x v="0"/>
    <x v="3"/>
    <x v="1"/>
    <n v="100"/>
    <s v="Chantier [20090252] GEMO"/>
    <x v="1"/>
    <x v="0"/>
    <s v="20090252"/>
    <s v="AF201095"/>
  </r>
  <r>
    <x v="0"/>
    <x v="3"/>
    <x v="2"/>
    <n v="20000"/>
    <s v="Chantier [20090274] CA La Roche sur"/>
    <x v="2"/>
    <x v="0"/>
    <s v="20090274"/>
    <s v="AF201113"/>
  </r>
  <r>
    <x v="0"/>
    <x v="3"/>
    <x v="9"/>
    <n v="10000"/>
    <s v="Chantier [20090292] CG 19"/>
    <x v="10"/>
    <x v="0"/>
    <s v="20090292"/>
    <s v="AF201127"/>
  </r>
  <r>
    <x v="0"/>
    <x v="3"/>
    <x v="9"/>
    <n v="15000"/>
    <s v="Chantier [20090293] MAIRIE DE MONTA"/>
    <x v="10"/>
    <x v="0"/>
    <s v="20090293"/>
    <s v="AF201129"/>
  </r>
  <r>
    <x v="0"/>
    <x v="4"/>
    <x v="0"/>
    <n v="1125"/>
    <s v="Chantier [20090217] MAIRIE DE RAMON"/>
    <x v="4"/>
    <x v="0"/>
    <s v="20090217"/>
    <s v="AF201068"/>
  </r>
  <r>
    <x v="0"/>
    <x v="4"/>
    <x v="9"/>
    <n v="1500"/>
    <s v="Chantier [20090292] CG 19"/>
    <x v="10"/>
    <x v="0"/>
    <s v="20090292"/>
    <s v="AF201127"/>
  </r>
  <r>
    <x v="0"/>
    <x v="5"/>
    <x v="5"/>
    <n v="200"/>
    <s v="Chantier [20090241] CHOBAT"/>
    <x v="6"/>
    <x v="0"/>
    <s v="20090241"/>
    <s v="AF201085"/>
  </r>
  <r>
    <x v="0"/>
    <x v="5"/>
    <x v="7"/>
    <n v="2500"/>
    <s v="Chantier [20090271] Hopital"/>
    <x v="8"/>
    <x v="0"/>
    <s v="20090271"/>
    <s v="AF201110"/>
  </r>
  <r>
    <x v="0"/>
    <x v="6"/>
    <x v="0"/>
    <n v="60"/>
    <s v="Chantier [20090209] CA La Roche sur"/>
    <x v="4"/>
    <x v="0"/>
    <s v="20090209"/>
    <s v="AF201062"/>
  </r>
  <r>
    <x v="0"/>
    <x v="6"/>
    <x v="7"/>
    <n v="300"/>
    <s v="Chantier [20090271] Hopital"/>
    <x v="8"/>
    <x v="0"/>
    <s v="20090271"/>
    <s v="AF201110"/>
  </r>
  <r>
    <x v="0"/>
    <x v="6"/>
    <x v="7"/>
    <n v="1825"/>
    <s v="Chantier [20090273] ITHURBIDE"/>
    <x v="8"/>
    <x v="0"/>
    <s v="20090273"/>
    <s v="AF201112"/>
  </r>
  <r>
    <x v="0"/>
    <x v="6"/>
    <x v="2"/>
    <n v="300"/>
    <s v="Chantier [20090278] MAIRIE DE RAMON"/>
    <x v="2"/>
    <x v="0"/>
    <s v="20090278"/>
    <s v="AF201118"/>
  </r>
  <r>
    <x v="0"/>
    <x v="6"/>
    <x v="8"/>
    <n v="6250"/>
    <s v="Chantier [20090283] GEMO"/>
    <x v="9"/>
    <x v="0"/>
    <s v="20090283"/>
    <s v="AF201121"/>
  </r>
  <r>
    <x v="0"/>
    <x v="6"/>
    <x v="10"/>
    <n v="2250"/>
    <s v="Chantier [20090303] MAIRIE DE RAMON"/>
    <x v="11"/>
    <x v="0"/>
    <s v="20090303"/>
    <s v="AF201140"/>
  </r>
  <r>
    <x v="0"/>
    <x v="6"/>
    <x v="3"/>
    <n v="500"/>
    <s v="Chantier [20090314] CORREZE HABITAT"/>
    <x v="3"/>
    <x v="0"/>
    <s v="20090314"/>
    <s v="AF201148"/>
  </r>
  <r>
    <x v="0"/>
    <x v="6"/>
    <x v="3"/>
    <n v="6250"/>
    <s v="Chantier [20090315] LARRIEU"/>
    <x v="3"/>
    <x v="0"/>
    <s v="20090315"/>
    <s v="AF201149"/>
  </r>
  <r>
    <x v="0"/>
    <x v="7"/>
    <x v="0"/>
    <n v="25"/>
    <s v="Chantier [20090217] MAIRIE DE RAMON"/>
    <x v="4"/>
    <x v="0"/>
    <s v="20090217"/>
    <s v="AF201068"/>
  </r>
  <r>
    <x v="0"/>
    <x v="7"/>
    <x v="0"/>
    <n v="1800"/>
    <s v="Chantier [20090323] GABRIEL"/>
    <x v="0"/>
    <x v="0"/>
    <s v="20090323"/>
    <s v="AF201157"/>
  </r>
  <r>
    <x v="0"/>
    <x v="7"/>
    <x v="6"/>
    <n v="2100"/>
    <s v="Chantier [20090258] LEROY SOMER"/>
    <x v="7"/>
    <x v="0"/>
    <s v="20090258"/>
    <s v="AF201100"/>
  </r>
  <r>
    <x v="0"/>
    <x v="7"/>
    <x v="8"/>
    <n v="1800"/>
    <s v="Chantier [20090286] GEMO"/>
    <x v="9"/>
    <x v="0"/>
    <s v="20090286"/>
    <s v="AF201123"/>
  </r>
  <r>
    <x v="0"/>
    <x v="7"/>
    <x v="3"/>
    <n v="1500"/>
    <s v="Chantier [20090305] GEMO"/>
    <x v="3"/>
    <x v="0"/>
    <s v="20090305"/>
    <s v="AF201142"/>
  </r>
  <r>
    <x v="0"/>
    <x v="8"/>
    <x v="0"/>
    <n v="12.1"/>
    <s v="Chantier [20090319] CORREZE HABITAT"/>
    <x v="0"/>
    <x v="0"/>
    <s v="20090319"/>
    <s v="AF201152"/>
  </r>
  <r>
    <x v="0"/>
    <x v="8"/>
    <x v="7"/>
    <n v="0.09"/>
    <s v="Chantier [20090265] MAIRIE DE MARSE"/>
    <x v="8"/>
    <x v="1"/>
    <s v="20090265"/>
    <s v="AF201106"/>
  </r>
  <r>
    <x v="0"/>
    <x v="8"/>
    <x v="8"/>
    <n v="0.09"/>
    <s v="Chantier [20090284] CG 19"/>
    <x v="9"/>
    <x v="0"/>
    <s v="20090284"/>
    <s v="AF201122"/>
  </r>
  <r>
    <x v="0"/>
    <x v="8"/>
    <x v="9"/>
    <n v="0.18"/>
    <s v="Chantier [20090290] MAIRIE DE MARSE"/>
    <x v="10"/>
    <x v="0"/>
    <s v="20090290"/>
    <s v="AF201125"/>
  </r>
  <r>
    <x v="0"/>
    <x v="8"/>
    <x v="9"/>
    <n v="0.27"/>
    <s v="Chantier [20090291] MAIRIE DE MARSE"/>
    <x v="10"/>
    <x v="0"/>
    <s v="20090291"/>
    <s v="AF201126"/>
  </r>
  <r>
    <x v="0"/>
    <x v="8"/>
    <x v="9"/>
    <n v="90"/>
    <s v="Chantier [20090292] CG 19"/>
    <x v="10"/>
    <x v="0"/>
    <s v="20090292"/>
    <s v="AF201127"/>
  </r>
  <r>
    <x v="0"/>
    <x v="8"/>
    <x v="3"/>
    <n v="25"/>
    <s v="Chantier [20090311] MAIRIE DE MONTA"/>
    <x v="3"/>
    <x v="0"/>
    <s v="20090311"/>
    <s v="AF201145"/>
  </r>
  <r>
    <x v="0"/>
    <x v="9"/>
    <x v="0"/>
    <n v="3.69"/>
    <s v="Chantier [20090216] DOREMI MUSIC"/>
    <x v="4"/>
    <x v="0"/>
    <s v="20090216"/>
    <s v="AF201067"/>
  </r>
  <r>
    <x v="0"/>
    <x v="9"/>
    <x v="0"/>
    <n v="21.2"/>
    <s v="Chantier [20090320] Hique Martine"/>
    <x v="0"/>
    <x v="0"/>
    <s v="20090320"/>
    <s v="AF201153"/>
  </r>
  <r>
    <x v="0"/>
    <x v="9"/>
    <x v="0"/>
    <n v="35"/>
    <s v="Chantier [20090323] GABRIEL"/>
    <x v="0"/>
    <x v="0"/>
    <s v="20090323"/>
    <s v="AF201157"/>
  </r>
  <r>
    <x v="0"/>
    <x v="9"/>
    <x v="0"/>
    <n v="46.02"/>
    <s v="Chantier [20090210] MAIRIE D'AUZIEL"/>
    <x v="4"/>
    <x v="0"/>
    <s v="20090210"/>
    <m/>
  </r>
  <r>
    <x v="0"/>
    <x v="9"/>
    <x v="0"/>
    <n v="100"/>
    <s v="Chantier [20090218] Mairie"/>
    <x v="4"/>
    <x v="0"/>
    <s v="20090218"/>
    <m/>
  </r>
  <r>
    <x v="0"/>
    <x v="9"/>
    <x v="0"/>
    <n v="184.2"/>
    <s v="Chantier [20090220] CALVITIERE"/>
    <x v="4"/>
    <x v="0"/>
    <s v="20090220"/>
    <s v="AF201070"/>
  </r>
  <r>
    <x v="0"/>
    <x v="9"/>
    <x v="0"/>
    <n v="450.09"/>
    <s v="Chantier [20090324] MAIRIE DE CASTA"/>
    <x v="0"/>
    <x v="0"/>
    <s v="20090324"/>
    <s v="AF201158"/>
  </r>
  <r>
    <x v="0"/>
    <x v="9"/>
    <x v="0"/>
    <n v="716"/>
    <s v="Chantier [20090321] CG 19"/>
    <x v="0"/>
    <x v="0"/>
    <s v="20090321"/>
    <s v="AF201154"/>
  </r>
  <r>
    <x v="0"/>
    <x v="9"/>
    <x v="0"/>
    <n v="763.5"/>
    <s v="Chantier [20090214] CA La Roche sur"/>
    <x v="4"/>
    <x v="0"/>
    <s v="20090214"/>
    <s v="AF201066"/>
  </r>
  <r>
    <x v="0"/>
    <x v="9"/>
    <x v="0"/>
    <n v="926.49"/>
    <s v="Chantier [20090212] CA La Roche sur"/>
    <x v="4"/>
    <x v="0"/>
    <s v="20090212"/>
    <s v="AF201064"/>
  </r>
  <r>
    <x v="0"/>
    <x v="9"/>
    <x v="0"/>
    <n v="2239.4899999999998"/>
    <s v="Chantier [20090217] MAIRIE DE RAMON"/>
    <x v="4"/>
    <x v="0"/>
    <s v="20090217"/>
    <s v="AF201068"/>
  </r>
  <r>
    <x v="0"/>
    <x v="9"/>
    <x v="4"/>
    <n v="3"/>
    <s v="Chantier [20090231] MAIRIE DE MARSE"/>
    <x v="5"/>
    <x v="0"/>
    <s v="20090231"/>
    <s v="AF201077"/>
  </r>
  <r>
    <x v="0"/>
    <x v="9"/>
    <x v="4"/>
    <n v="244.06"/>
    <s v="Chantier [20090223] FRANCOIS"/>
    <x v="5"/>
    <x v="0"/>
    <s v="20090223"/>
    <s v="AF201072"/>
  </r>
  <r>
    <x v="0"/>
    <x v="9"/>
    <x v="4"/>
    <n v="1920"/>
    <s v="Chantier [20090226] GABRIEL"/>
    <x v="5"/>
    <x v="0"/>
    <s v="20090226"/>
    <m/>
  </r>
  <r>
    <x v="0"/>
    <x v="9"/>
    <x v="5"/>
    <n v="15"/>
    <s v="Chantier [20090241] CHOBAT"/>
    <x v="6"/>
    <x v="0"/>
    <s v="20090241"/>
    <s v="AF201085"/>
  </r>
  <r>
    <x v="0"/>
    <x v="9"/>
    <x v="1"/>
    <n v="24.64"/>
    <s v="Chantier [20090252] GEMO"/>
    <x v="1"/>
    <x v="0"/>
    <s v="20090252"/>
    <s v="AF201095"/>
  </r>
  <r>
    <x v="0"/>
    <x v="9"/>
    <x v="1"/>
    <n v="367.87"/>
    <s v="Chantier [20090248] CALVITIERE"/>
    <x v="1"/>
    <x v="0"/>
    <s v="20090248"/>
    <s v="AF201091"/>
  </r>
  <r>
    <x v="0"/>
    <x v="9"/>
    <x v="1"/>
    <n v="499"/>
    <s v="Chantier [20090246] COLUCHET"/>
    <x v="1"/>
    <x v="0"/>
    <s v="20090246"/>
    <s v="AF201089"/>
  </r>
  <r>
    <x v="0"/>
    <x v="9"/>
    <x v="1"/>
    <n v="532.26"/>
    <s v="Chantier [20090245] LARRIEU"/>
    <x v="1"/>
    <x v="0"/>
    <s v="20090245"/>
    <s v="AF201088"/>
  </r>
  <r>
    <x v="0"/>
    <x v="9"/>
    <x v="1"/>
    <n v="4732.24"/>
    <s v="Chantier [20090251] CALVITIERE"/>
    <x v="1"/>
    <x v="0"/>
    <s v="20090251"/>
    <s v="AF201094"/>
  </r>
  <r>
    <x v="0"/>
    <x v="9"/>
    <x v="6"/>
    <n v="40"/>
    <s v="Chantier [20090258] LEROY SOMER"/>
    <x v="7"/>
    <x v="0"/>
    <s v="20090258"/>
    <s v="AF201100"/>
  </r>
  <r>
    <x v="0"/>
    <x v="9"/>
    <x v="6"/>
    <n v="209.2"/>
    <s v="Chantier [20090259] MAIRIE DE CASTA"/>
    <x v="7"/>
    <x v="0"/>
    <s v="20090259"/>
    <s v="AF201101"/>
  </r>
  <r>
    <x v="0"/>
    <x v="9"/>
    <x v="6"/>
    <n v="2635.8"/>
    <s v="Chantier [20090253] LARRIEU"/>
    <x v="7"/>
    <x v="0"/>
    <s v="20090253"/>
    <s v="AF201096"/>
  </r>
  <r>
    <x v="0"/>
    <x v="9"/>
    <x v="6"/>
    <n v="258314.3"/>
    <s v="Chantier [20090268] CORREZE HABITAT"/>
    <x v="7"/>
    <x v="0"/>
    <s v="20090268"/>
    <s v="AF201107"/>
  </r>
  <r>
    <x v="0"/>
    <x v="9"/>
    <x v="7"/>
    <n v="90"/>
    <s v="Chantier [20090261] Hopital"/>
    <x v="8"/>
    <x v="0"/>
    <s v="20090261"/>
    <s v="AF201103"/>
  </r>
  <r>
    <x v="0"/>
    <x v="9"/>
    <x v="7"/>
    <n v="562"/>
    <s v="Chantier [20090262] MAIRIE DE MONTA"/>
    <x v="8"/>
    <x v="0"/>
    <s v="20090262"/>
    <s v="AF201104"/>
  </r>
  <r>
    <x v="0"/>
    <x v="9"/>
    <x v="7"/>
    <n v="3239.01"/>
    <s v="Chantier [20090272] MAIRIE DE RAMON"/>
    <x v="8"/>
    <x v="0"/>
    <s v="20090272"/>
    <s v="AF201111"/>
  </r>
  <r>
    <x v="0"/>
    <x v="9"/>
    <x v="7"/>
    <n v="3250"/>
    <s v="Chantier [20090263] CA La Roche sur"/>
    <x v="8"/>
    <x v="0"/>
    <s v="20090263"/>
    <s v="AF201105"/>
  </r>
  <r>
    <x v="0"/>
    <x v="9"/>
    <x v="7"/>
    <n v="4875"/>
    <s v="Chantier [20090270] MILAN"/>
    <x v="8"/>
    <x v="0"/>
    <s v="20090270"/>
    <s v="AF201109"/>
  </r>
  <r>
    <x v="0"/>
    <x v="9"/>
    <x v="7"/>
    <n v="61736.37"/>
    <s v="Chantier [20090267] CORREZE HABITAT"/>
    <x v="8"/>
    <x v="0"/>
    <s v="20090267"/>
    <s v="AF201107"/>
  </r>
  <r>
    <x v="0"/>
    <x v="9"/>
    <x v="7"/>
    <n v="103680"/>
    <s v="Chantier [20090265] MAIRIE DE MARSE"/>
    <x v="8"/>
    <x v="0"/>
    <s v="20090265"/>
    <s v="AF201106"/>
  </r>
  <r>
    <x v="0"/>
    <x v="9"/>
    <x v="2"/>
    <n v="15"/>
    <s v="Chantier [20090276] MAIRIE DE RAMON"/>
    <x v="2"/>
    <x v="0"/>
    <s v="20090276"/>
    <s v="AF201116"/>
  </r>
  <r>
    <x v="0"/>
    <x v="9"/>
    <x v="2"/>
    <n v="59.99"/>
    <s v="Chantier [20090281] MAIRIE DE MONTA"/>
    <x v="2"/>
    <x v="0"/>
    <s v="20090281"/>
    <s v="AF201119"/>
  </r>
  <r>
    <x v="0"/>
    <x v="9"/>
    <x v="2"/>
    <n v="15059.21"/>
    <s v="Chantier [20090278] MAIRIE DE RAMON"/>
    <x v="2"/>
    <x v="0"/>
    <s v="20090278"/>
    <s v="AF201118"/>
  </r>
  <r>
    <x v="0"/>
    <x v="9"/>
    <x v="8"/>
    <n v="0.17"/>
    <s v="Chantier [20090285] Contrat CG 19"/>
    <x v="9"/>
    <x v="0"/>
    <s v="20090285"/>
    <s v="AF201122"/>
  </r>
  <r>
    <x v="0"/>
    <x v="9"/>
    <x v="9"/>
    <n v="1000"/>
    <s v="Chantier [20090288] CG 19"/>
    <x v="10"/>
    <x v="0"/>
    <s v="20090288"/>
    <m/>
  </r>
  <r>
    <x v="0"/>
    <x v="9"/>
    <x v="9"/>
    <n v="1000"/>
    <s v="Chantier [20090289] COLUCHET"/>
    <x v="10"/>
    <x v="0"/>
    <s v="20090289"/>
    <m/>
  </r>
  <r>
    <x v="0"/>
    <x v="9"/>
    <x v="9"/>
    <n v="2040"/>
    <s v="Chantier [20090295] FRANCOIS"/>
    <x v="10"/>
    <x v="0"/>
    <s v="20090295"/>
    <s v="AF201131"/>
  </r>
  <r>
    <x v="0"/>
    <x v="9"/>
    <x v="9"/>
    <n v="2250"/>
    <s v="Chantier [20090292] CG 19"/>
    <x v="10"/>
    <x v="0"/>
    <s v="20090292"/>
    <s v="AF201127"/>
  </r>
  <r>
    <x v="0"/>
    <x v="9"/>
    <x v="10"/>
    <n v="595.67999999999995"/>
    <s v="Chantier [20090303] MAIRIE DE RAMON"/>
    <x v="11"/>
    <x v="0"/>
    <s v="20090303"/>
    <s v="AF201140"/>
  </r>
  <r>
    <x v="0"/>
    <x v="9"/>
    <x v="10"/>
    <n v="6500"/>
    <s v="Chantier [20090296] CORREZE HABITAT"/>
    <x v="11"/>
    <x v="0"/>
    <s v="20090296"/>
    <s v="AF201133"/>
  </r>
  <r>
    <x v="0"/>
    <x v="9"/>
    <x v="3"/>
    <n v="15"/>
    <s v="Chantier [20090306] MAIRIE DE MONTA"/>
    <x v="3"/>
    <x v="0"/>
    <s v="20090306"/>
    <m/>
  </r>
  <r>
    <x v="0"/>
    <x v="9"/>
    <x v="3"/>
    <n v="40"/>
    <s v="Chantier [20090305] GEMO"/>
    <x v="3"/>
    <x v="0"/>
    <s v="20090305"/>
    <s v="AF201142"/>
  </r>
  <r>
    <x v="0"/>
    <x v="9"/>
    <x v="3"/>
    <n v="184.05"/>
    <s v="Chantier [20090304] LARRIEU"/>
    <x v="3"/>
    <x v="0"/>
    <s v="20090304"/>
    <s v="AF201141"/>
  </r>
  <r>
    <x v="0"/>
    <x v="9"/>
    <x v="3"/>
    <n v="316"/>
    <s v="Chantier [20090310] DOREMI MUSIC"/>
    <x v="3"/>
    <x v="0"/>
    <s v="20090310"/>
    <s v="AF201144"/>
  </r>
  <r>
    <x v="0"/>
    <x v="9"/>
    <x v="3"/>
    <n v="675"/>
    <s v="Chantier [20090308] CG 19"/>
    <x v="3"/>
    <x v="0"/>
    <s v="20090308"/>
    <s v="AF201143"/>
  </r>
  <r>
    <x v="0"/>
    <x v="10"/>
    <x v="0"/>
    <n v="150"/>
    <s v="Chantier [20090218] Mairie"/>
    <x v="4"/>
    <x v="0"/>
    <s v="20090218"/>
    <m/>
  </r>
  <r>
    <x v="0"/>
    <x v="10"/>
    <x v="0"/>
    <n v="423.6"/>
    <s v="Chantier [20090210] MAIRIE D'AUZIEL"/>
    <x v="4"/>
    <x v="0"/>
    <s v="20090210"/>
    <m/>
  </r>
  <r>
    <x v="0"/>
    <x v="10"/>
    <x v="0"/>
    <n v="800"/>
    <s v="Chantier [20090212] CA La Roche sur"/>
    <x v="4"/>
    <x v="0"/>
    <s v="20090212"/>
    <s v="AF201064"/>
  </r>
  <r>
    <x v="0"/>
    <x v="10"/>
    <x v="4"/>
    <n v="178"/>
    <s v="Chantier [20090236] CARAVAN'AIR"/>
    <x v="5"/>
    <x v="0"/>
    <s v="20090236"/>
    <s v="AF201081"/>
  </r>
  <r>
    <x v="0"/>
    <x v="10"/>
    <x v="5"/>
    <n v="750"/>
    <s v="Chantier [20090240] CG 19"/>
    <x v="6"/>
    <x v="0"/>
    <s v="20090240"/>
    <s v="AF201084"/>
  </r>
  <r>
    <x v="0"/>
    <x v="10"/>
    <x v="2"/>
    <n v="150"/>
    <s v="Chantier [20090277] CORREZE HABITAT"/>
    <x v="2"/>
    <x v="0"/>
    <s v="20090277"/>
    <s v="AF201117"/>
  </r>
  <r>
    <x v="0"/>
    <x v="11"/>
    <x v="1"/>
    <n v="2812"/>
    <s v="Chantier [20090245] LARRIEU"/>
    <x v="1"/>
    <x v="0"/>
    <s v="20090245"/>
    <s v="AF201088"/>
  </r>
  <r>
    <x v="0"/>
    <x v="11"/>
    <x v="3"/>
    <n v="1520"/>
    <s v="Chantier [20090308] CG 19"/>
    <x v="3"/>
    <x v="0"/>
    <s v="20090308"/>
    <s v="AF201143"/>
  </r>
  <r>
    <x v="0"/>
    <x v="12"/>
    <x v="0"/>
    <n v="-116"/>
    <s v="Chantier [20090210] MAIRIE D'AUZIEL"/>
    <x v="4"/>
    <x v="0"/>
    <s v="20090210"/>
    <m/>
  </r>
  <r>
    <x v="0"/>
    <x v="12"/>
    <x v="0"/>
    <n v="19.54"/>
    <s v="Chantier [20090323] GABRIEL"/>
    <x v="0"/>
    <x v="0"/>
    <s v="20090323"/>
    <s v="AF201157"/>
  </r>
  <r>
    <x v="0"/>
    <x v="12"/>
    <x v="7"/>
    <n v="2199.3000000000002"/>
    <s v="Chantier [20090273] ITHURBIDE"/>
    <x v="8"/>
    <x v="0"/>
    <s v="20090273"/>
    <s v="AF201112"/>
  </r>
  <r>
    <x v="0"/>
    <x v="12"/>
    <x v="7"/>
    <n v="4200"/>
    <s v="Chantier [20090271] Hopital"/>
    <x v="8"/>
    <x v="0"/>
    <s v="20090271"/>
    <s v="AF201110"/>
  </r>
  <r>
    <x v="0"/>
    <x v="13"/>
    <x v="5"/>
    <n v="7.5"/>
    <s v="Chantier [20090242] GEMO"/>
    <x v="6"/>
    <x v="0"/>
    <s v="20090242"/>
    <s v="AF201086"/>
  </r>
  <r>
    <x v="0"/>
    <x v="13"/>
    <x v="3"/>
    <n v="413"/>
    <s v="Chantier [20090315] LARRIEU"/>
    <x v="3"/>
    <x v="0"/>
    <s v="20090315"/>
    <s v="AF201149"/>
  </r>
  <r>
    <x v="0"/>
    <x v="14"/>
    <x v="0"/>
    <n v="625"/>
    <s v="Chantier [20090212] CA La Roche sur"/>
    <x v="4"/>
    <x v="0"/>
    <s v="20090212"/>
    <s v="AF201064"/>
  </r>
  <r>
    <x v="0"/>
    <x v="15"/>
    <x v="0"/>
    <n v="200"/>
    <s v="Chantier [20090209] CA La Roche sur"/>
    <x v="4"/>
    <x v="0"/>
    <s v="20090209"/>
    <s v="AF201062"/>
  </r>
  <r>
    <x v="0"/>
    <x v="15"/>
    <x v="0"/>
    <n v="200"/>
    <s v="Chantier [20090323] GABRIEL"/>
    <x v="0"/>
    <x v="0"/>
    <s v="20090323"/>
    <s v="AF201157"/>
  </r>
  <r>
    <x v="0"/>
    <x v="15"/>
    <x v="4"/>
    <n v="180"/>
    <s v="Chantier [20090222] MAIRIE DE RAMON"/>
    <x v="5"/>
    <x v="0"/>
    <s v="20090222"/>
    <s v="AF201071"/>
  </r>
  <r>
    <x v="0"/>
    <x v="15"/>
    <x v="4"/>
    <n v="200"/>
    <s v="Chantier [20090223] FRANCOIS"/>
    <x v="5"/>
    <x v="0"/>
    <s v="20090223"/>
    <s v="AF201072"/>
  </r>
  <r>
    <x v="0"/>
    <x v="15"/>
    <x v="4"/>
    <n v="200"/>
    <s v="Chantier [20090231] MAIRIE DE MARSE"/>
    <x v="5"/>
    <x v="0"/>
    <s v="20090231"/>
    <s v="AF201077"/>
  </r>
  <r>
    <x v="0"/>
    <x v="15"/>
    <x v="4"/>
    <n v="250"/>
    <s v="Chantier [20090233] GABRIEL"/>
    <x v="5"/>
    <x v="0"/>
    <s v="20090233"/>
    <s v="AF201078"/>
  </r>
  <r>
    <x v="0"/>
    <x v="15"/>
    <x v="4"/>
    <n v="400"/>
    <s v="Chantier [20090236] CARAVAN'AIR"/>
    <x v="5"/>
    <x v="0"/>
    <s v="20090236"/>
    <s v="AF201081"/>
  </r>
  <r>
    <x v="0"/>
    <x v="15"/>
    <x v="5"/>
    <n v="200"/>
    <s v="Chantier [20090240] CG 19"/>
    <x v="6"/>
    <x v="0"/>
    <s v="20090240"/>
    <s v="AF201084"/>
  </r>
  <r>
    <x v="0"/>
    <x v="15"/>
    <x v="5"/>
    <n v="200"/>
    <s v="Chantier [20090242] GEMO"/>
    <x v="6"/>
    <x v="0"/>
    <s v="20090242"/>
    <s v="AF201086"/>
  </r>
  <r>
    <x v="0"/>
    <x v="15"/>
    <x v="1"/>
    <n v="200"/>
    <s v="Chantier [20090250] MAIRIE DE MONTA"/>
    <x v="1"/>
    <x v="0"/>
    <s v="20090250"/>
    <s v="AF201093"/>
  </r>
  <r>
    <x v="0"/>
    <x v="15"/>
    <x v="1"/>
    <n v="250"/>
    <s v="Chantier [20090246] COLUCHET"/>
    <x v="1"/>
    <x v="0"/>
    <s v="20090246"/>
    <s v="AF201089"/>
  </r>
  <r>
    <x v="0"/>
    <x v="15"/>
    <x v="1"/>
    <n v="250"/>
    <s v="Chantier [20090247] MAIRIE DE MONTA"/>
    <x v="1"/>
    <x v="0"/>
    <s v="20090247"/>
    <s v="AF201090"/>
  </r>
  <r>
    <x v="0"/>
    <x v="15"/>
    <x v="1"/>
    <n v="2000"/>
    <s v="Chantier [20090245] LARRIEU"/>
    <x v="1"/>
    <x v="0"/>
    <s v="20090245"/>
    <s v="AF201088"/>
  </r>
  <r>
    <x v="0"/>
    <x v="15"/>
    <x v="6"/>
    <n v="200"/>
    <s v="Chantier [20090259] MAIRIE DE CASTA"/>
    <x v="7"/>
    <x v="0"/>
    <s v="20090259"/>
    <s v="AF201101"/>
  </r>
  <r>
    <x v="0"/>
    <x v="15"/>
    <x v="2"/>
    <n v="400"/>
    <s v="Chantier [20090278] MAIRIE DE RAMON"/>
    <x v="2"/>
    <x v="0"/>
    <s v="20090278"/>
    <s v="AF201118"/>
  </r>
  <r>
    <x v="0"/>
    <x v="15"/>
    <x v="2"/>
    <n v="1000"/>
    <s v="Chantier [20090281] MAIRIE DE MONTA"/>
    <x v="2"/>
    <x v="0"/>
    <s v="20090281"/>
    <s v="AF201119"/>
  </r>
  <r>
    <x v="0"/>
    <x v="15"/>
    <x v="3"/>
    <n v="200"/>
    <s v="Chantier [20090312] LARRIEU"/>
    <x v="3"/>
    <x v="0"/>
    <s v="20090312"/>
    <s v="AF201146"/>
  </r>
  <r>
    <x v="0"/>
    <x v="15"/>
    <x v="3"/>
    <n v="200"/>
    <s v="Chantier [20090314] CORREZE HABITAT"/>
    <x v="3"/>
    <x v="0"/>
    <s v="20090314"/>
    <s v="AF201148"/>
  </r>
  <r>
    <x v="0"/>
    <x v="15"/>
    <x v="3"/>
    <n v="200"/>
    <s v="Chantier [20090315] LARRIEU"/>
    <x v="3"/>
    <x v="0"/>
    <s v="20090315"/>
    <s v="AF201149"/>
  </r>
  <r>
    <x v="1"/>
    <x v="16"/>
    <x v="7"/>
    <n v="47.44"/>
    <s v="Chantier [20090261] Hopital"/>
    <x v="8"/>
    <x v="0"/>
    <s v="20090261"/>
    <s v="AF201103"/>
  </r>
  <r>
    <x v="1"/>
    <x v="16"/>
    <x v="7"/>
    <n v="63.26"/>
    <s v="Chantier [20090262] MAIRIE DE MONTA"/>
    <x v="8"/>
    <x v="0"/>
    <s v="20090262"/>
    <s v="AF201104"/>
  </r>
  <r>
    <x v="1"/>
    <x v="17"/>
    <x v="0"/>
    <n v="65.75"/>
    <s v="Chantier [20090214] CA La Roche sur"/>
    <x v="4"/>
    <x v="0"/>
    <s v="20090214"/>
    <s v="AF201066"/>
  </r>
  <r>
    <x v="1"/>
    <x v="17"/>
    <x v="0"/>
    <n v="107.2"/>
    <s v="Chantier [20090210] MAIRIE D'AUZIEL"/>
    <x v="4"/>
    <x v="0"/>
    <s v="20090210"/>
    <m/>
  </r>
  <r>
    <x v="1"/>
    <x v="17"/>
    <x v="0"/>
    <n v="124.3"/>
    <s v="Chantier [20090222] MAIRIE DE RAMON"/>
    <x v="4"/>
    <x v="0"/>
    <s v="20090222"/>
    <s v="AF201071"/>
  </r>
  <r>
    <x v="1"/>
    <x v="17"/>
    <x v="0"/>
    <n v="184.59"/>
    <s v="Chantier [20090211] MAIRIE D'AUZIEL"/>
    <x v="4"/>
    <x v="0"/>
    <s v="20090211"/>
    <m/>
  </r>
  <r>
    <x v="1"/>
    <x v="17"/>
    <x v="0"/>
    <n v="219.10834800000001"/>
    <s v="Chantier [20090324] MAIRIE DE CASTA"/>
    <x v="0"/>
    <x v="0"/>
    <s v="20090324"/>
    <s v="AF201158"/>
  </r>
  <r>
    <x v="1"/>
    <x v="17"/>
    <x v="0"/>
    <n v="233.9"/>
    <s v="Chantier [20090318] CG 19"/>
    <x v="0"/>
    <x v="0"/>
    <s v="20090318"/>
    <s v="AF201151"/>
  </r>
  <r>
    <x v="1"/>
    <x v="17"/>
    <x v="0"/>
    <n v="293.481244"/>
    <s v="Chantier [20090319] CORREZE HABITAT"/>
    <x v="0"/>
    <x v="0"/>
    <s v="20090319"/>
    <s v="AF201152"/>
  </r>
  <r>
    <x v="1"/>
    <x v="17"/>
    <x v="0"/>
    <n v="303.60000000000002"/>
    <s v="Chantier [20090321] CG 19"/>
    <x v="0"/>
    <x v="0"/>
    <s v="20090321"/>
    <s v="AF201154"/>
  </r>
  <r>
    <x v="1"/>
    <x v="17"/>
    <x v="0"/>
    <n v="304.16786300000001"/>
    <s v="Chantier [20090208] MASSON"/>
    <x v="4"/>
    <x v="0"/>
    <s v="20090208"/>
    <m/>
  </r>
  <r>
    <x v="1"/>
    <x v="17"/>
    <x v="0"/>
    <n v="311.30825499999997"/>
    <s v="Chantier [20090325] COLUCHET"/>
    <x v="0"/>
    <x v="0"/>
    <s v="20090325"/>
    <s v="AF201159"/>
  </r>
  <r>
    <x v="1"/>
    <x v="17"/>
    <x v="0"/>
    <n v="371.34"/>
    <s v="Chantier [20090212] CA La Roche sur"/>
    <x v="4"/>
    <x v="0"/>
    <s v="20090212"/>
    <s v="AF201064"/>
  </r>
  <r>
    <x v="1"/>
    <x v="17"/>
    <x v="0"/>
    <n v="389.72825599999999"/>
    <s v="Chantier [20090326] GABRIEL"/>
    <x v="0"/>
    <x v="0"/>
    <s v="20090326"/>
    <s v="AF201160"/>
  </r>
  <r>
    <x v="1"/>
    <x v="17"/>
    <x v="0"/>
    <n v="422.96204399999999"/>
    <s v="Chantier [20090209] CA La Roche sur"/>
    <x v="4"/>
    <x v="0"/>
    <s v="20090209"/>
    <s v="AF201062"/>
  </r>
  <r>
    <x v="1"/>
    <x v="17"/>
    <x v="0"/>
    <n v="426.34"/>
    <s v="Chantier [20090215] LARRIEU"/>
    <x v="4"/>
    <x v="0"/>
    <s v="20090215"/>
    <m/>
  </r>
  <r>
    <x v="1"/>
    <x v="17"/>
    <x v="0"/>
    <n v="508.66"/>
    <s v="Chantier [20090219] Hique Martine"/>
    <x v="4"/>
    <x v="0"/>
    <s v="20090219"/>
    <s v="AF201069"/>
  </r>
  <r>
    <x v="1"/>
    <x v="17"/>
    <x v="0"/>
    <n v="509.72126400000002"/>
    <s v="Chantier [20090322] ERDF"/>
    <x v="0"/>
    <x v="0"/>
    <s v="20090322"/>
    <s v="AF201155"/>
  </r>
  <r>
    <x v="1"/>
    <x v="17"/>
    <x v="0"/>
    <n v="569.65"/>
    <s v="Chantier [20090216] DOREMI MUSIC"/>
    <x v="4"/>
    <x v="0"/>
    <s v="20090216"/>
    <s v="AF201067"/>
  </r>
  <r>
    <x v="1"/>
    <x v="17"/>
    <x v="0"/>
    <n v="605.57832099999996"/>
    <s v="Chantier [20090320] Hique Martine"/>
    <x v="0"/>
    <x v="0"/>
    <s v="20090320"/>
    <s v="AF201153"/>
  </r>
  <r>
    <x v="1"/>
    <x v="17"/>
    <x v="0"/>
    <n v="743.41522399999997"/>
    <s v="Chantier [20090323] GABRIEL"/>
    <x v="0"/>
    <x v="0"/>
    <s v="20090323"/>
    <s v="AF201157"/>
  </r>
  <r>
    <x v="1"/>
    <x v="17"/>
    <x v="0"/>
    <n v="782.12"/>
    <s v="Chantier [20090217] MAIRIE DE RAMON"/>
    <x v="4"/>
    <x v="0"/>
    <s v="20090217"/>
    <s v="AF201068"/>
  </r>
  <r>
    <x v="1"/>
    <x v="17"/>
    <x v="0"/>
    <n v="1926.58"/>
    <s v="Chantier [20090220] CALVITIERE"/>
    <x v="4"/>
    <x v="0"/>
    <s v="20090220"/>
    <s v="AF201070"/>
  </r>
  <r>
    <x v="1"/>
    <x v="17"/>
    <x v="4"/>
    <n v="22.75"/>
    <s v="Chantier [20090228] ARTI-BAT"/>
    <x v="5"/>
    <x v="0"/>
    <s v="20090228"/>
    <m/>
  </r>
  <r>
    <x v="1"/>
    <x v="17"/>
    <x v="4"/>
    <n v="40.200000000000003"/>
    <s v="Chantier [20090224] DOREMI MUSIC"/>
    <x v="5"/>
    <x v="0"/>
    <s v="20090224"/>
    <s v="AF201073"/>
  </r>
  <r>
    <x v="1"/>
    <x v="17"/>
    <x v="4"/>
    <n v="73.12"/>
    <s v="Chantier [20090222] MAIRIE DE RAMON"/>
    <x v="5"/>
    <x v="0"/>
    <s v="20090222"/>
    <s v="AF201071"/>
  </r>
  <r>
    <x v="1"/>
    <x v="17"/>
    <x v="4"/>
    <n v="97.5"/>
    <s v="Chantier [20090223] FRANCOIS"/>
    <x v="5"/>
    <x v="0"/>
    <s v="20090223"/>
    <s v="AF201072"/>
  </r>
  <r>
    <x v="1"/>
    <x v="17"/>
    <x v="4"/>
    <n v="137.931288"/>
    <s v="Chantier [20090237] CA La Roche sur"/>
    <x v="5"/>
    <x v="0"/>
    <s v="20090237"/>
    <s v="AF201082"/>
  </r>
  <r>
    <x v="1"/>
    <x v="17"/>
    <x v="4"/>
    <n v="240.97"/>
    <s v="Chantier [20090225] Hopital"/>
    <x v="5"/>
    <x v="0"/>
    <s v="20090225"/>
    <s v="AF201074"/>
  </r>
  <r>
    <x v="1"/>
    <x v="17"/>
    <x v="4"/>
    <n v="294.26222899999999"/>
    <s v="Chantier [20090226] GABRIEL"/>
    <x v="5"/>
    <x v="0"/>
    <s v="20090226"/>
    <m/>
  </r>
  <r>
    <x v="1"/>
    <x v="17"/>
    <x v="4"/>
    <n v="316.54553299999998"/>
    <s v="Chantier [20090236] CARAVAN'AIR"/>
    <x v="5"/>
    <x v="0"/>
    <s v="20090236"/>
    <s v="AF201081"/>
  </r>
  <r>
    <x v="1"/>
    <x v="17"/>
    <x v="4"/>
    <n v="518.272381"/>
    <s v="Chantier [20090233] GABRIEL"/>
    <x v="5"/>
    <x v="0"/>
    <s v="20090233"/>
    <s v="AF201078"/>
  </r>
  <r>
    <x v="1"/>
    <x v="17"/>
    <x v="4"/>
    <n v="633.20121900000004"/>
    <s v="Chantier [20090229] GEMO"/>
    <x v="5"/>
    <x v="0"/>
    <s v="20090229"/>
    <s v="AF201075"/>
  </r>
  <r>
    <x v="1"/>
    <x v="17"/>
    <x v="4"/>
    <n v="635.82573000000002"/>
    <s v="Chantier [20090227] MASSON"/>
    <x v="5"/>
    <x v="0"/>
    <s v="20090227"/>
    <m/>
  </r>
  <r>
    <x v="1"/>
    <x v="17"/>
    <x v="4"/>
    <n v="647.27524000000005"/>
    <s v="Chantier [20090234] Hopital"/>
    <x v="5"/>
    <x v="0"/>
    <s v="20090234"/>
    <s v="AF201079"/>
  </r>
  <r>
    <x v="1"/>
    <x v="17"/>
    <x v="4"/>
    <n v="694.43225199999995"/>
    <s v="Chantier [20090232] ITHURBIDE"/>
    <x v="5"/>
    <x v="0"/>
    <s v="20090232"/>
    <m/>
  </r>
  <r>
    <x v="1"/>
    <x v="17"/>
    <x v="4"/>
    <n v="744.89118800000006"/>
    <s v="Chantier [20090231] MAIRIE DE MARSE"/>
    <x v="5"/>
    <x v="0"/>
    <s v="20090231"/>
    <s v="AF201077"/>
  </r>
  <r>
    <x v="1"/>
    <x v="17"/>
    <x v="4"/>
    <n v="1019.0922880000001"/>
    <s v="Chantier [20090235] CHOBAT"/>
    <x v="5"/>
    <x v="0"/>
    <s v="20090235"/>
    <s v="AF201080"/>
  </r>
  <r>
    <x v="1"/>
    <x v="17"/>
    <x v="4"/>
    <n v="1129.7096730000001"/>
    <s v="Chantier [20090230] GABRIEL"/>
    <x v="5"/>
    <x v="0"/>
    <s v="20090230"/>
    <s v="AF201076"/>
  </r>
  <r>
    <x v="1"/>
    <x v="17"/>
    <x v="5"/>
    <n v="51.942804000000002"/>
    <s v="Chantier [20090247] MAIRIE DE MONTA"/>
    <x v="6"/>
    <x v="0"/>
    <s v="20090247"/>
    <s v="AF201090"/>
  </r>
  <r>
    <x v="1"/>
    <x v="17"/>
    <x v="5"/>
    <n v="58.577083000000002"/>
    <s v="Chantier [20090248] CALVITIERE"/>
    <x v="6"/>
    <x v="0"/>
    <s v="20090248"/>
    <s v="AF201091"/>
  </r>
  <r>
    <x v="1"/>
    <x v="17"/>
    <x v="5"/>
    <n v="83.425628000000003"/>
    <s v="Chantier [20090245] LARRIEU"/>
    <x v="6"/>
    <x v="0"/>
    <s v="20090245"/>
    <s v="AF201088"/>
  </r>
  <r>
    <x v="1"/>
    <x v="17"/>
    <x v="5"/>
    <n v="91.614192000000003"/>
    <s v="Chantier [20090246] COLUCHET"/>
    <x v="6"/>
    <x v="0"/>
    <s v="20090246"/>
    <s v="AF201089"/>
  </r>
  <r>
    <x v="1"/>
    <x v="17"/>
    <x v="5"/>
    <n v="244.681681"/>
    <s v="Chantier [20090239] Comité des fête"/>
    <x v="6"/>
    <x v="0"/>
    <s v="20090239"/>
    <m/>
  </r>
  <r>
    <x v="1"/>
    <x v="17"/>
    <x v="5"/>
    <n v="279.88542999999999"/>
    <s v="Chantier [20090242] GEMO"/>
    <x v="6"/>
    <x v="0"/>
    <s v="20090242"/>
    <s v="AF201086"/>
  </r>
  <r>
    <x v="1"/>
    <x v="17"/>
    <x v="5"/>
    <n v="296.08834000000002"/>
    <s v="Chantier [20090240] CG 19"/>
    <x v="6"/>
    <x v="0"/>
    <s v="20090240"/>
    <s v="AF201084"/>
  </r>
  <r>
    <x v="1"/>
    <x v="17"/>
    <x v="5"/>
    <n v="351.79125199999999"/>
    <s v="Chantier [20090238] LARRIEU"/>
    <x v="6"/>
    <x v="0"/>
    <s v="20090238"/>
    <s v="AF201083"/>
  </r>
  <r>
    <x v="1"/>
    <x v="17"/>
    <x v="5"/>
    <n v="413.14048500000001"/>
    <s v="Chantier [20090244] CA La Roche sur"/>
    <x v="6"/>
    <x v="0"/>
    <s v="20090244"/>
    <s v="AF201087"/>
  </r>
  <r>
    <x v="1"/>
    <x v="17"/>
    <x v="5"/>
    <n v="3063.861214"/>
    <s v="Chantier [20090241] CHOBAT"/>
    <x v="6"/>
    <x v="0"/>
    <s v="20090241"/>
    <s v="AF201085"/>
  </r>
  <r>
    <x v="1"/>
    <x v="17"/>
    <x v="1"/>
    <n v="10.53"/>
    <s v="Chantier [20090249] ERDF"/>
    <x v="1"/>
    <x v="0"/>
    <s v="20090249"/>
    <s v="AF201092"/>
  </r>
  <r>
    <x v="1"/>
    <x v="17"/>
    <x v="1"/>
    <n v="65.650000000000006"/>
    <s v="Chantier [20090241] CHOBAT"/>
    <x v="1"/>
    <x v="0"/>
    <s v="20090241"/>
    <s v="AF201085"/>
  </r>
  <r>
    <x v="1"/>
    <x v="17"/>
    <x v="1"/>
    <n v="87.54"/>
    <s v="Chantier [20090244] CA La Roche sur"/>
    <x v="1"/>
    <x v="0"/>
    <s v="20090244"/>
    <s v="AF201087"/>
  </r>
  <r>
    <x v="1"/>
    <x v="17"/>
    <x v="1"/>
    <n v="234.30833200000001"/>
    <s v="Chantier [20090248] CALVITIERE"/>
    <x v="1"/>
    <x v="0"/>
    <s v="20090248"/>
    <s v="AF201091"/>
  </r>
  <r>
    <x v="1"/>
    <x v="17"/>
    <x v="1"/>
    <n v="285.71560799999997"/>
    <s v="Chantier [20090247] MAIRIE DE MONTA"/>
    <x v="1"/>
    <x v="0"/>
    <s v="20090247"/>
    <s v="AF201090"/>
  </r>
  <r>
    <x v="1"/>
    <x v="17"/>
    <x v="1"/>
    <n v="288.54256199999998"/>
    <s v="Chantier [20090246] COLUCHET"/>
    <x v="1"/>
    <x v="0"/>
    <s v="20090246"/>
    <s v="AF201089"/>
  </r>
  <r>
    <x v="1"/>
    <x v="17"/>
    <x v="1"/>
    <n v="333.70251200000001"/>
    <s v="Chantier [20090245] LARRIEU"/>
    <x v="1"/>
    <x v="0"/>
    <s v="20090245"/>
    <s v="AF201088"/>
  </r>
  <r>
    <x v="1"/>
    <x v="17"/>
    <x v="1"/>
    <n v="875.52"/>
    <s v="Chantier [20090252] GEMO"/>
    <x v="1"/>
    <x v="0"/>
    <s v="20090252"/>
    <s v="AF201095"/>
  </r>
  <r>
    <x v="1"/>
    <x v="17"/>
    <x v="1"/>
    <n v="1463.634215"/>
    <s v="Chantier [20090250] MAIRIE DE MONTA"/>
    <x v="1"/>
    <x v="0"/>
    <s v="20090250"/>
    <s v="AF201093"/>
  </r>
  <r>
    <x v="1"/>
    <x v="17"/>
    <x v="1"/>
    <n v="1982.0523049999999"/>
    <s v="Chantier [20090251] CALVITIERE"/>
    <x v="1"/>
    <x v="0"/>
    <s v="20090251"/>
    <s v="AF201094"/>
  </r>
  <r>
    <x v="1"/>
    <x v="17"/>
    <x v="6"/>
    <n v="243.39"/>
    <s v="Chantier [20090263] CA La Roche sur"/>
    <x v="7"/>
    <x v="0"/>
    <s v="20090263"/>
    <s v="AF201105"/>
  </r>
  <r>
    <x v="1"/>
    <x v="17"/>
    <x v="6"/>
    <n v="275.99972400000001"/>
    <s v="Chantier [20090257] CARAVAN'AIR"/>
    <x v="7"/>
    <x v="0"/>
    <s v="20090257"/>
    <m/>
  </r>
  <r>
    <x v="1"/>
    <x v="17"/>
    <x v="6"/>
    <n v="507.212875"/>
    <s v="Chantier [20090255] MAIRIE DE RAMON"/>
    <x v="7"/>
    <x v="0"/>
    <s v="20090255"/>
    <s v="AF201098"/>
  </r>
  <r>
    <x v="1"/>
    <x v="17"/>
    <x v="6"/>
    <n v="711.97932800000001"/>
    <s v="Chantier [20090259] MAIRIE DE CASTA"/>
    <x v="7"/>
    <x v="0"/>
    <s v="20090259"/>
    <s v="AF201101"/>
  </r>
  <r>
    <x v="1"/>
    <x v="17"/>
    <x v="6"/>
    <n v="931.89712499999996"/>
    <s v="Chantier [20090253] LARRIEU"/>
    <x v="7"/>
    <x v="0"/>
    <s v="20090253"/>
    <s v="AF201096"/>
  </r>
  <r>
    <x v="1"/>
    <x v="17"/>
    <x v="6"/>
    <n v="1027.5996319999999"/>
    <s v="Chantier [20090258] LEROY SOMER"/>
    <x v="7"/>
    <x v="0"/>
    <s v="20090258"/>
    <s v="AF201100"/>
  </r>
  <r>
    <x v="1"/>
    <x v="17"/>
    <x v="6"/>
    <n v="1153.589412"/>
    <s v="Chantier [20090256] LARRIEU"/>
    <x v="7"/>
    <x v="0"/>
    <s v="20090256"/>
    <m/>
  </r>
  <r>
    <x v="1"/>
    <x v="17"/>
    <x v="6"/>
    <n v="4042"/>
    <s v="Chantier [20090267] CORREZE HABITAT"/>
    <x v="7"/>
    <x v="0"/>
    <s v="20090267"/>
    <s v="AF201107"/>
  </r>
  <r>
    <x v="1"/>
    <x v="17"/>
    <x v="6"/>
    <n v="7607.93"/>
    <s v="Chantier [20090268] CORREZE HABITAT"/>
    <x v="7"/>
    <x v="0"/>
    <s v="20090268"/>
    <s v="AF201107"/>
  </r>
  <r>
    <x v="1"/>
    <x v="17"/>
    <x v="7"/>
    <n v="0.59571399999999997"/>
    <s v="Chantier [20090277] CORREZE HABITAT"/>
    <x v="8"/>
    <x v="0"/>
    <s v="20090277"/>
    <s v="AF201117"/>
  </r>
  <r>
    <x v="1"/>
    <x v="17"/>
    <x v="7"/>
    <n v="0.79428500000000002"/>
    <s v="Chantier [20090278] MAIRIE DE RAMON"/>
    <x v="8"/>
    <x v="0"/>
    <s v="20090278"/>
    <s v="AF201118"/>
  </r>
  <r>
    <x v="1"/>
    <x v="17"/>
    <x v="7"/>
    <n v="65.459999999999994"/>
    <s v="Chantier [20090260] MILLET Julie"/>
    <x v="8"/>
    <x v="0"/>
    <s v="20090260"/>
    <s v="AF201102"/>
  </r>
  <r>
    <x v="1"/>
    <x v="17"/>
    <x v="7"/>
    <n v="69.98"/>
    <s v="Chantier [20090261] Hopital"/>
    <x v="8"/>
    <x v="0"/>
    <s v="20090261"/>
    <s v="AF201103"/>
  </r>
  <r>
    <x v="1"/>
    <x v="17"/>
    <x v="7"/>
    <n v="284.97184600000003"/>
    <s v="Chantier [20090265] MAIRIE DE MARSE"/>
    <x v="8"/>
    <x v="0"/>
    <s v="20090265"/>
    <s v="AF201106"/>
  </r>
  <r>
    <x v="1"/>
    <x v="17"/>
    <x v="7"/>
    <n v="285.06399499999998"/>
    <s v="Chantier [20090267] CORREZE HABITAT"/>
    <x v="8"/>
    <x v="0"/>
    <s v="20090267"/>
    <s v="AF201107"/>
  </r>
  <r>
    <x v="1"/>
    <x v="17"/>
    <x v="7"/>
    <n v="347.643034"/>
    <s v="Chantier [20090271] Hopital"/>
    <x v="8"/>
    <x v="0"/>
    <s v="20090271"/>
    <s v="AF201110"/>
  </r>
  <r>
    <x v="1"/>
    <x v="17"/>
    <x v="7"/>
    <n v="370.62976099999997"/>
    <s v="Chantier [20090273] ITHURBIDE"/>
    <x v="8"/>
    <x v="0"/>
    <s v="20090273"/>
    <s v="AF201112"/>
  </r>
  <r>
    <x v="1"/>
    <x v="17"/>
    <x v="7"/>
    <n v="424.28532999999999"/>
    <s v="Chantier [20090268] CORREZE HABITAT"/>
    <x v="8"/>
    <x v="0"/>
    <s v="20090268"/>
    <s v="AF201107"/>
  </r>
  <r>
    <x v="1"/>
    <x v="17"/>
    <x v="7"/>
    <n v="483.77806700000002"/>
    <s v="Chantier [20090264] Chevalier Sébas"/>
    <x v="8"/>
    <x v="0"/>
    <s v="20090264"/>
    <m/>
  </r>
  <r>
    <x v="1"/>
    <x v="17"/>
    <x v="7"/>
    <n v="487.24522000000002"/>
    <s v="Chantier [20090274] CA La Roche sur"/>
    <x v="8"/>
    <x v="0"/>
    <s v="20090274"/>
    <s v="AF201113"/>
  </r>
  <r>
    <x v="1"/>
    <x v="17"/>
    <x v="7"/>
    <n v="500.28253699999999"/>
    <s v="Chantier [20090276] MAIRIE DE RAMON"/>
    <x v="8"/>
    <x v="0"/>
    <s v="20090276"/>
    <s v="AF201116"/>
  </r>
  <r>
    <x v="1"/>
    <x v="17"/>
    <x v="7"/>
    <n v="586.38662399999998"/>
    <s v="Chantier [20090269] MAIRIE DE MONTA"/>
    <x v="8"/>
    <x v="0"/>
    <s v="20090269"/>
    <s v="AF201108"/>
  </r>
  <r>
    <x v="1"/>
    <x v="17"/>
    <x v="7"/>
    <n v="640.06934699999999"/>
    <s v="Chantier [20090272] MAIRIE DE RAMON"/>
    <x v="8"/>
    <x v="0"/>
    <s v="20090272"/>
    <s v="AF201111"/>
  </r>
  <r>
    <x v="1"/>
    <x v="17"/>
    <x v="7"/>
    <n v="667.65401999999995"/>
    <s v="Chantier [20090270] MILAN"/>
    <x v="8"/>
    <x v="0"/>
    <s v="20090270"/>
    <s v="AF201109"/>
  </r>
  <r>
    <x v="1"/>
    <x v="17"/>
    <x v="7"/>
    <n v="669.62"/>
    <s v="Chantier [20090262] MAIRIE DE MONTA"/>
    <x v="8"/>
    <x v="0"/>
    <s v="20090262"/>
    <s v="AF201104"/>
  </r>
  <r>
    <x v="1"/>
    <x v="17"/>
    <x v="2"/>
    <n v="22.5"/>
    <s v="Chantier [20090274] CA La Roche sur"/>
    <x v="2"/>
    <x v="0"/>
    <s v="20090274"/>
    <s v="AF201113"/>
  </r>
  <r>
    <x v="1"/>
    <x v="17"/>
    <x v="2"/>
    <n v="97.16"/>
    <s v="Chantier [20090276] MAIRIE DE RAMON"/>
    <x v="2"/>
    <x v="0"/>
    <s v="20090276"/>
    <s v="AF201116"/>
  </r>
  <r>
    <x v="1"/>
    <x v="17"/>
    <x v="2"/>
    <n v="127.204155"/>
    <s v="Chantier [20090277] CORREZE HABITAT"/>
    <x v="2"/>
    <x v="0"/>
    <s v="20090277"/>
    <s v="AF201117"/>
  </r>
  <r>
    <x v="1"/>
    <x v="17"/>
    <x v="2"/>
    <n v="129.54"/>
    <s v="Chantier [20090281] MAIRIE DE MONTA"/>
    <x v="2"/>
    <x v="0"/>
    <s v="20090281"/>
    <s v="AF201119"/>
  </r>
  <r>
    <x v="1"/>
    <x v="17"/>
    <x v="2"/>
    <n v="140"/>
    <s v="Chantier [20090269] MAIRIE DE MONTA"/>
    <x v="2"/>
    <x v="0"/>
    <s v="20090269"/>
    <s v="AF201108"/>
  </r>
  <r>
    <x v="1"/>
    <x v="17"/>
    <x v="2"/>
    <n v="169.60554200000001"/>
    <s v="Chantier [20090278] MAIRIE DE RAMON"/>
    <x v="2"/>
    <x v="0"/>
    <s v="20090278"/>
    <s v="AF201118"/>
  </r>
  <r>
    <x v="1"/>
    <x v="17"/>
    <x v="8"/>
    <n v="0"/>
    <s v="Chantier [20090289] COLUCHET"/>
    <x v="9"/>
    <x v="0"/>
    <s v="20090289"/>
    <m/>
  </r>
  <r>
    <x v="1"/>
    <x v="17"/>
    <x v="8"/>
    <n v="11.72"/>
    <s v="Chantier [20090284] CG 19"/>
    <x v="9"/>
    <x v="0"/>
    <s v="20090284"/>
    <s v="AF201122"/>
  </r>
  <r>
    <x v="1"/>
    <x v="17"/>
    <x v="8"/>
    <n v="175.45696100000001"/>
    <s v="Chantier [20090286] GEMO"/>
    <x v="9"/>
    <x v="0"/>
    <s v="20090286"/>
    <s v="AF201123"/>
  </r>
  <r>
    <x v="1"/>
    <x v="17"/>
    <x v="8"/>
    <n v="280.79272300000002"/>
    <s v="Chantier [20090285] Contrat CG 19"/>
    <x v="9"/>
    <x v="0"/>
    <s v="20090285"/>
    <s v="AF201122"/>
  </r>
  <r>
    <x v="1"/>
    <x v="17"/>
    <x v="8"/>
    <n v="1121.48"/>
    <s v="Chantier [20090283] GEMO"/>
    <x v="9"/>
    <x v="0"/>
    <s v="20090283"/>
    <s v="AF201121"/>
  </r>
  <r>
    <x v="1"/>
    <x v="17"/>
    <x v="9"/>
    <n v="156.442767"/>
    <s v="Chantier [20090291] MAIRIE DE MARSE"/>
    <x v="10"/>
    <x v="0"/>
    <s v="20090291"/>
    <s v="AF201126"/>
  </r>
  <r>
    <x v="1"/>
    <x v="17"/>
    <x v="9"/>
    <n v="398.92825599999998"/>
    <s v="Chantier [20090296] CORREZE HABITAT"/>
    <x v="10"/>
    <x v="0"/>
    <s v="20090296"/>
    <s v="AF201133"/>
  </r>
  <r>
    <x v="1"/>
    <x v="17"/>
    <x v="9"/>
    <n v="718.61163799999997"/>
    <s v="Chantier [20090295] FRANCOIS"/>
    <x v="10"/>
    <x v="0"/>
    <s v="20090295"/>
    <s v="AF201131"/>
  </r>
  <r>
    <x v="1"/>
    <x v="17"/>
    <x v="9"/>
    <n v="832.61263099999996"/>
    <s v="Chantier [20090292] CG 19"/>
    <x v="10"/>
    <x v="0"/>
    <s v="20090292"/>
    <s v="AF201127"/>
  </r>
  <r>
    <x v="1"/>
    <x v="17"/>
    <x v="9"/>
    <n v="2101.2530310000002"/>
    <s v="Chantier [20090293] MAIRIE DE MONTA"/>
    <x v="10"/>
    <x v="0"/>
    <s v="20090293"/>
    <s v="AF201129"/>
  </r>
  <r>
    <x v="1"/>
    <x v="17"/>
    <x v="10"/>
    <n v="205.371219"/>
    <s v="Chantier [20090305] GEMO"/>
    <x v="11"/>
    <x v="0"/>
    <s v="20090305"/>
    <s v="AF201142"/>
  </r>
  <r>
    <x v="1"/>
    <x v="17"/>
    <x v="10"/>
    <n v="225.37691699999999"/>
    <s v="Chantier [20090296] CORREZE HABITAT"/>
    <x v="11"/>
    <x v="0"/>
    <s v="20090296"/>
    <s v="AF201133"/>
  </r>
  <r>
    <x v="1"/>
    <x v="17"/>
    <x v="10"/>
    <n v="300.65836999999999"/>
    <s v="Chantier [20090301] COLUCHET"/>
    <x v="11"/>
    <x v="0"/>
    <s v="20090301"/>
    <s v="AF201137"/>
  </r>
  <r>
    <x v="1"/>
    <x v="17"/>
    <x v="10"/>
    <n v="366.31116200000002"/>
    <s v="Chantier [20090302] CORREZE HABITAT"/>
    <x v="11"/>
    <x v="0"/>
    <s v="20090302"/>
    <s v="AF201139"/>
  </r>
  <r>
    <x v="1"/>
    <x v="17"/>
    <x v="10"/>
    <n v="387.39545900000002"/>
    <s v="Chantier [20090304] LARRIEU"/>
    <x v="11"/>
    <x v="0"/>
    <s v="20090304"/>
    <s v="AF201141"/>
  </r>
  <r>
    <x v="1"/>
    <x v="17"/>
    <x v="10"/>
    <n v="480.162553"/>
    <s v="Chantier [20090297] MAIRIE DE CASTA"/>
    <x v="11"/>
    <x v="0"/>
    <s v="20090297"/>
    <s v="AF201135"/>
  </r>
  <r>
    <x v="1"/>
    <x v="17"/>
    <x v="10"/>
    <n v="807.60294799999997"/>
    <s v="Chantier [20090303] MAIRIE DE RAMON"/>
    <x v="11"/>
    <x v="0"/>
    <s v="20090303"/>
    <s v="AF201140"/>
  </r>
  <r>
    <x v="1"/>
    <x v="17"/>
    <x v="3"/>
    <n v="124.48"/>
    <s v="Chantier [20090304] LARRIEU"/>
    <x v="3"/>
    <x v="0"/>
    <s v="20090304"/>
    <s v="AF201141"/>
  </r>
  <r>
    <x v="1"/>
    <x v="17"/>
    <x v="3"/>
    <n v="146.37413599999999"/>
    <s v="Chantier [20090313] CG 19"/>
    <x v="3"/>
    <x v="0"/>
    <s v="20090313"/>
    <s v="AF201147"/>
  </r>
  <r>
    <x v="1"/>
    <x v="17"/>
    <x v="3"/>
    <n v="206.57121599999999"/>
    <s v="Chantier [20090309] CG 19"/>
    <x v="3"/>
    <x v="0"/>
    <s v="20090309"/>
    <s v="AF201143"/>
  </r>
  <r>
    <x v="1"/>
    <x v="17"/>
    <x v="3"/>
    <n v="237.405473"/>
    <s v="Chantier [20090315] LARRIEU"/>
    <x v="3"/>
    <x v="0"/>
    <s v="20090315"/>
    <s v="AF201149"/>
  </r>
  <r>
    <x v="1"/>
    <x v="17"/>
    <x v="3"/>
    <n v="268.30829799999998"/>
    <s v="Chantier [20090312] LARRIEU"/>
    <x v="3"/>
    <x v="0"/>
    <s v="20090312"/>
    <s v="AF201146"/>
  </r>
  <r>
    <x v="1"/>
    <x v="17"/>
    <x v="3"/>
    <n v="304.17"/>
    <s v="Chantier [20090318] CG 19"/>
    <x v="3"/>
    <x v="0"/>
    <s v="20090318"/>
    <s v="AF201151"/>
  </r>
  <r>
    <x v="1"/>
    <x v="17"/>
    <x v="3"/>
    <n v="431.27401300000002"/>
    <s v="Chantier [20090311] MAIRIE DE MONTA"/>
    <x v="3"/>
    <x v="0"/>
    <s v="20090311"/>
    <s v="AF201145"/>
  </r>
  <r>
    <x v="1"/>
    <x v="17"/>
    <x v="3"/>
    <n v="500.28253699999999"/>
    <s v="Chantier [20090317] DOREMI MUSIC"/>
    <x v="3"/>
    <x v="0"/>
    <s v="20090317"/>
    <s v="AF201150"/>
  </r>
  <r>
    <x v="1"/>
    <x v="17"/>
    <x v="3"/>
    <n v="564.988292"/>
    <s v="Chantier [20090310] DOREMI MUSIC"/>
    <x v="3"/>
    <x v="0"/>
    <s v="20090310"/>
    <s v="AF201144"/>
  </r>
  <r>
    <x v="1"/>
    <x v="17"/>
    <x v="3"/>
    <n v="645.77077999999995"/>
    <s v="Chantier [20090306] MAIRIE DE MONTA"/>
    <x v="3"/>
    <x v="0"/>
    <s v="20090306"/>
    <m/>
  </r>
  <r>
    <x v="1"/>
    <x v="17"/>
    <x v="3"/>
    <n v="667.51932199999999"/>
    <s v="Chantier [20090314] CORREZE HABITAT"/>
    <x v="3"/>
    <x v="0"/>
    <s v="20090314"/>
    <s v="AF201148"/>
  </r>
  <r>
    <x v="1"/>
    <x v="17"/>
    <x v="3"/>
    <n v="1237.7277079999999"/>
    <s v="Chantier [20090308] CG 19"/>
    <x v="3"/>
    <x v="0"/>
    <s v="20090308"/>
    <s v="AF201143"/>
  </r>
  <r>
    <x v="1"/>
    <x v="18"/>
    <x v="3"/>
    <n v="262.87706400000002"/>
    <s v="Chantier [20090315] LARRIEU"/>
    <x v="3"/>
    <x v="0"/>
    <s v="20090315"/>
    <s v="AF201149"/>
  </r>
  <r>
    <x v="1"/>
    <x v="19"/>
    <x v="7"/>
    <n v="79.040000000000006"/>
    <s v="Chantier [20090260] MILLET Julie"/>
    <x v="8"/>
    <x v="0"/>
    <s v="20090260"/>
    <s v="AF201102"/>
  </r>
  <r>
    <x v="1"/>
    <x v="19"/>
    <x v="3"/>
    <n v="123.032808"/>
    <s v="Chantier [20090313] CG 19"/>
    <x v="3"/>
    <x v="0"/>
    <s v="20090313"/>
    <s v="AF201147"/>
  </r>
  <r>
    <x v="1"/>
    <x v="19"/>
    <x v="3"/>
    <n v="138.97707800000001"/>
    <s v="Chantier [20090314] CORREZE HABITAT"/>
    <x v="3"/>
    <x v="0"/>
    <s v="20090314"/>
    <s v="AF201148"/>
  </r>
  <r>
    <x v="1"/>
    <x v="20"/>
    <x v="10"/>
    <n v="39.492815999999998"/>
    <s v="Chantier [20090304] LARRIEU"/>
    <x v="11"/>
    <x v="0"/>
    <s v="20090304"/>
    <s v="AF201141"/>
  </r>
  <r>
    <x v="1"/>
    <x v="20"/>
    <x v="10"/>
    <n v="52.657088999999999"/>
    <s v="Chantier [20090305] GEMO"/>
    <x v="11"/>
    <x v="0"/>
    <s v="20090305"/>
    <s v="AF201142"/>
  </r>
  <r>
    <x v="1"/>
    <x v="20"/>
    <x v="3"/>
    <n v="123.18"/>
    <s v="Chantier [20090311] MAIRIE DE MONTA"/>
    <x v="3"/>
    <x v="0"/>
    <s v="20090311"/>
    <s v="AF201145"/>
  </r>
  <r>
    <x v="1"/>
    <x v="21"/>
    <x v="4"/>
    <n v="34.482821999999999"/>
    <s v="Chantier [20090235] CHOBAT"/>
    <x v="5"/>
    <x v="0"/>
    <s v="20090235"/>
    <s v="AF201080"/>
  </r>
  <r>
    <x v="1"/>
    <x v="21"/>
    <x v="4"/>
    <n v="106.077096"/>
    <s v="Chantier [20090237] CA La Roche sur"/>
    <x v="5"/>
    <x v="0"/>
    <s v="20090237"/>
    <s v="AF201082"/>
  </r>
  <r>
    <x v="1"/>
    <x v="21"/>
    <x v="6"/>
    <n v="643.5"/>
    <s v="Chantier [20090256] LARRIEU"/>
    <x v="7"/>
    <x v="0"/>
    <s v="20090256"/>
    <m/>
  </r>
  <r>
    <x v="1"/>
    <x v="21"/>
    <x v="7"/>
    <n v="55.737085999999998"/>
    <s v="Chantier [20090278] MAIRIE DE RAMON"/>
    <x v="8"/>
    <x v="0"/>
    <s v="20090278"/>
    <s v="AF201118"/>
  </r>
  <r>
    <x v="1"/>
    <x v="21"/>
    <x v="7"/>
    <n v="225.77119999999999"/>
    <s v="Chantier [20090276] MAIRIE DE RAMON"/>
    <x v="8"/>
    <x v="0"/>
    <s v="20090276"/>
    <s v="AF201116"/>
  </r>
  <r>
    <x v="1"/>
    <x v="21"/>
    <x v="7"/>
    <n v="393.52826800000003"/>
    <s v="Chantier [20090277] CORREZE HABITAT"/>
    <x v="8"/>
    <x v="0"/>
    <s v="20090277"/>
    <s v="AF201117"/>
  </r>
  <r>
    <x v="1"/>
    <x v="21"/>
    <x v="2"/>
    <n v="129.9"/>
    <s v="Chantier [20090278] MAIRIE DE RAMON"/>
    <x v="2"/>
    <x v="0"/>
    <s v="20090278"/>
    <s v="AF201118"/>
  </r>
  <r>
    <x v="1"/>
    <x v="21"/>
    <x v="8"/>
    <n v="43.032812999999997"/>
    <s v="Chantier [20090285] Contrat CG 19"/>
    <x v="9"/>
    <x v="0"/>
    <s v="20090285"/>
    <s v="AF201122"/>
  </r>
  <r>
    <x v="1"/>
    <x v="21"/>
    <x v="8"/>
    <n v="58.6"/>
    <s v="Chantier [20090284] CG 19"/>
    <x v="9"/>
    <x v="0"/>
    <s v="20090284"/>
    <s v="AF201122"/>
  </r>
  <r>
    <x v="1"/>
    <x v="21"/>
    <x v="8"/>
    <n v="191.45708400000001"/>
    <s v="Chantier [20090286] GEMO"/>
    <x v="9"/>
    <x v="0"/>
    <s v="20090286"/>
    <s v="AF201123"/>
  </r>
  <r>
    <x v="1"/>
    <x v="21"/>
    <x v="8"/>
    <n v="261.62"/>
    <s v="Chantier [20090283] GEMO"/>
    <x v="9"/>
    <x v="0"/>
    <s v="20090283"/>
    <s v="AF201121"/>
  </r>
  <r>
    <x v="1"/>
    <x v="21"/>
    <x v="9"/>
    <n v="95.86"/>
    <s v="Chantier [20090293] MAIRIE DE MONTA"/>
    <x v="10"/>
    <x v="0"/>
    <s v="20090293"/>
    <s v="AF201129"/>
  </r>
  <r>
    <x v="1"/>
    <x v="21"/>
    <x v="10"/>
    <n v="1146.5034209999999"/>
    <s v="Chantier [20090303] MAIRIE DE RAMON"/>
    <x v="11"/>
    <x v="0"/>
    <s v="20090303"/>
    <s v="AF201140"/>
  </r>
  <r>
    <x v="1"/>
    <x v="21"/>
    <x v="10"/>
    <n v="1527.7456099999999"/>
    <s v="Chantier [20090304] LARRIEU"/>
    <x v="11"/>
    <x v="0"/>
    <s v="20090304"/>
    <s v="AF201141"/>
  </r>
  <r>
    <x v="1"/>
    <x v="21"/>
    <x v="3"/>
    <n v="234.84375"/>
    <s v="Chantier [20090307] Hotel BERNARD"/>
    <x v="3"/>
    <x v="0"/>
    <s v="20090307"/>
    <m/>
  </r>
  <r>
    <x v="1"/>
    <x v="21"/>
    <x v="3"/>
    <n v="391.40625"/>
    <s v="Chantier [20090308] CG 19"/>
    <x v="3"/>
    <x v="0"/>
    <s v="20090308"/>
    <s v="AF201143"/>
  </r>
  <r>
    <x v="1"/>
    <x v="22"/>
    <x v="0"/>
    <n v="54.777087000000002"/>
    <s v="Chantier [20090324] MAIRIE DE CASTA"/>
    <x v="0"/>
    <x v="0"/>
    <s v="20090324"/>
    <s v="AF201158"/>
  </r>
  <r>
    <x v="1"/>
    <x v="22"/>
    <x v="0"/>
    <n v="128.25"/>
    <s v="Chantier [20090322] ERDF"/>
    <x v="0"/>
    <x v="0"/>
    <s v="20090322"/>
    <s v="AF201155"/>
  </r>
  <r>
    <x v="1"/>
    <x v="22"/>
    <x v="4"/>
    <n v="75.257067000000006"/>
    <s v="Chantier [20090233] GABRIEL"/>
    <x v="5"/>
    <x v="0"/>
    <s v="20090233"/>
    <s v="AF201078"/>
  </r>
  <r>
    <x v="1"/>
    <x v="22"/>
    <x v="5"/>
    <n v="70.84"/>
    <s v="Chantier [20090239] Comité des fête"/>
    <x v="6"/>
    <x v="0"/>
    <s v="20090239"/>
    <m/>
  </r>
  <r>
    <x v="1"/>
    <x v="22"/>
    <x v="1"/>
    <n v="208.7"/>
    <s v="Chantier [20090252] GEMO"/>
    <x v="1"/>
    <x v="0"/>
    <s v="20090252"/>
    <s v="AF201095"/>
  </r>
  <r>
    <x v="1"/>
    <x v="22"/>
    <x v="6"/>
    <n v="366.64"/>
    <s v="Chantier [20090263] CA La Roche sur"/>
    <x v="7"/>
    <x v="0"/>
    <s v="20090263"/>
    <s v="AF201105"/>
  </r>
  <r>
    <x v="1"/>
    <x v="22"/>
    <x v="7"/>
    <n v="41.802813999999998"/>
    <s v="Chantier [20090277] CORREZE HABITAT"/>
    <x v="8"/>
    <x v="0"/>
    <s v="20090277"/>
    <s v="AF201117"/>
  </r>
  <r>
    <x v="1"/>
    <x v="22"/>
    <x v="7"/>
    <n v="95.86"/>
    <s v="Chantier [20090259] MAIRIE DE CASTA"/>
    <x v="8"/>
    <x v="0"/>
    <s v="20090259"/>
    <s v="AF201101"/>
  </r>
  <r>
    <x v="1"/>
    <x v="22"/>
    <x v="7"/>
    <n v="101.39"/>
    <s v="Chantier [20090262] MAIRIE DE MONTA"/>
    <x v="8"/>
    <x v="0"/>
    <s v="20090262"/>
    <s v="AF201104"/>
  </r>
  <r>
    <x v="1"/>
    <x v="22"/>
    <x v="7"/>
    <n v="127.96987"/>
    <s v="Chantier [20090272] MAIRIE DE RAMON"/>
    <x v="8"/>
    <x v="0"/>
    <s v="20090272"/>
    <s v="AF201111"/>
  </r>
  <r>
    <x v="1"/>
    <x v="22"/>
    <x v="7"/>
    <n v="233.50706299999999"/>
    <s v="Chantier [20090274] CA La Roche sur"/>
    <x v="8"/>
    <x v="0"/>
    <s v="20090274"/>
    <s v="AF201113"/>
  </r>
  <r>
    <x v="1"/>
    <x v="22"/>
    <x v="8"/>
    <n v="23.44"/>
    <s v="Chantier [20090285] Contrat CG 19"/>
    <x v="9"/>
    <x v="0"/>
    <s v="20090285"/>
    <s v="AF201122"/>
  </r>
  <r>
    <x v="1"/>
    <x v="22"/>
    <x v="8"/>
    <n v="95.86"/>
    <s v="Chantier [20090284] CG 19"/>
    <x v="9"/>
    <x v="0"/>
    <s v="20090284"/>
    <s v="AF201122"/>
  </r>
  <r>
    <x v="1"/>
    <x v="22"/>
    <x v="3"/>
    <n v="298.50705399999998"/>
    <s v="Chantier [20090312] LARRIEU"/>
    <x v="3"/>
    <x v="0"/>
    <s v="20090312"/>
    <s v="AF201146"/>
  </r>
  <r>
    <x v="2"/>
    <x v="23"/>
    <x v="0"/>
    <n v="208"/>
    <s v="Chantier [20090214] CA La Roche sur"/>
    <x v="4"/>
    <x v="0"/>
    <s v="20090214"/>
    <s v="AF201066"/>
  </r>
  <r>
    <x v="2"/>
    <x v="23"/>
    <x v="0"/>
    <n v="208"/>
    <s v="Chantier [20090219] Hique Martine"/>
    <x v="4"/>
    <x v="0"/>
    <s v="20090219"/>
    <s v="AF201069"/>
  </r>
  <r>
    <x v="2"/>
    <x v="23"/>
    <x v="0"/>
    <n v="290"/>
    <s v="Chantier [20090320] Hique Martine"/>
    <x v="0"/>
    <x v="0"/>
    <s v="20090320"/>
    <s v="AF201153"/>
  </r>
  <r>
    <x v="2"/>
    <x v="23"/>
    <x v="4"/>
    <n v="0"/>
    <s v="Chantier [20090222] MAIRIE DE RAMON"/>
    <x v="5"/>
    <x v="0"/>
    <s v="20090222"/>
    <s v="AF201071"/>
  </r>
  <r>
    <x v="2"/>
    <x v="23"/>
    <x v="4"/>
    <n v="0"/>
    <s v="Chantier [20090223] FRANCOIS"/>
    <x v="5"/>
    <x v="0"/>
    <s v="20090223"/>
    <s v="AF201072"/>
  </r>
  <r>
    <x v="2"/>
    <x v="23"/>
    <x v="4"/>
    <n v="45"/>
    <s v="Chantier [20090230] GABRIEL"/>
    <x v="5"/>
    <x v="0"/>
    <s v="20090230"/>
    <s v="AF201076"/>
  </r>
  <r>
    <x v="2"/>
    <x v="23"/>
    <x v="4"/>
    <n v="60"/>
    <s v="Chantier [20090231] MAIRIE DE MARSE"/>
    <x v="5"/>
    <x v="0"/>
    <s v="20090231"/>
    <s v="AF201077"/>
  </r>
  <r>
    <x v="2"/>
    <x v="23"/>
    <x v="4"/>
    <n v="61.72"/>
    <s v="Chantier [20090224] DOREMI MUSIC"/>
    <x v="5"/>
    <x v="0"/>
    <s v="20090224"/>
    <s v="AF201073"/>
  </r>
  <r>
    <x v="2"/>
    <x v="23"/>
    <x v="4"/>
    <n v="122.5"/>
    <s v="Chantier [20090233] GABRIEL"/>
    <x v="5"/>
    <x v="0"/>
    <s v="20090233"/>
    <s v="AF201078"/>
  </r>
  <r>
    <x v="2"/>
    <x v="23"/>
    <x v="4"/>
    <n v="122.5"/>
    <s v="Chantier [20090234] Hopital"/>
    <x v="5"/>
    <x v="0"/>
    <s v="20090234"/>
    <s v="AF201079"/>
  </r>
  <r>
    <x v="2"/>
    <x v="23"/>
    <x v="4"/>
    <n v="1282.3599999999999"/>
    <s v="Chantier [20090225] Hopital"/>
    <x v="5"/>
    <x v="0"/>
    <s v="20090225"/>
    <s v="AF201074"/>
  </r>
  <r>
    <x v="2"/>
    <x v="23"/>
    <x v="4"/>
    <n v="1599.92"/>
    <s v="Chantier [20090226] GABRIEL"/>
    <x v="5"/>
    <x v="0"/>
    <s v="20090226"/>
    <m/>
  </r>
  <r>
    <x v="2"/>
    <x v="23"/>
    <x v="7"/>
    <n v="70"/>
    <s v="Chantier [20090260] MILLET Julie"/>
    <x v="8"/>
    <x v="0"/>
    <s v="20090260"/>
    <s v="AF201102"/>
  </r>
  <r>
    <x v="2"/>
    <x v="23"/>
    <x v="7"/>
    <n v="295.01"/>
    <s v="Chantier [20090261] Hopital"/>
    <x v="8"/>
    <x v="0"/>
    <s v="20090261"/>
    <s v="AF201103"/>
  </r>
  <r>
    <x v="2"/>
    <x v="23"/>
    <x v="7"/>
    <n v="299.99"/>
    <s v="Chantier [20090262] MAIRIE DE MONTA"/>
    <x v="8"/>
    <x v="0"/>
    <s v="20090262"/>
    <s v="AF201104"/>
  </r>
  <r>
    <x v="3"/>
    <x v="24"/>
    <x v="7"/>
    <n v="5000"/>
    <s v="Chantier [20090266] Hotel BERNARD"/>
    <x v="8"/>
    <x v="1"/>
    <s v="20090266"/>
    <m/>
  </r>
  <r>
    <x v="4"/>
    <x v="25"/>
    <x v="4"/>
    <n v="650"/>
    <s v="Chantier [20090222] MAIRIE DE RAMON"/>
    <x v="5"/>
    <x v="2"/>
    <s v="20090222"/>
    <s v="AF201071"/>
  </r>
  <r>
    <x v="4"/>
    <x v="26"/>
    <x v="2"/>
    <n v="1500"/>
    <s v="Chantier [20090279] TEST"/>
    <x v="2"/>
    <x v="2"/>
    <s v="20090279"/>
    <m/>
  </r>
  <r>
    <x v="4"/>
    <x v="27"/>
    <x v="4"/>
    <n v="1000"/>
    <s v="Chantier [20090225] Hopital"/>
    <x v="5"/>
    <x v="2"/>
    <s v="20090225"/>
    <s v="AF20107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x v="0"/>
    <x v="0"/>
    <x v="0"/>
    <n v="0"/>
    <x v="0"/>
    <x v="0"/>
    <n v="0"/>
    <x v="0"/>
    <x v="0"/>
  </r>
  <r>
    <x v="0"/>
    <x v="0"/>
    <x v="0"/>
    <n v="0"/>
    <x v="0"/>
    <x v="1"/>
    <n v="0"/>
    <x v="0"/>
    <x v="1"/>
  </r>
  <r>
    <x v="0"/>
    <x v="0"/>
    <x v="0"/>
    <n v="0"/>
    <x v="0"/>
    <x v="1"/>
    <n v="0"/>
    <x v="0"/>
    <x v="2"/>
  </r>
  <r>
    <x v="0"/>
    <x v="0"/>
    <x v="0"/>
    <n v="0"/>
    <x v="1"/>
    <x v="0"/>
    <n v="0"/>
    <x v="0"/>
    <x v="3"/>
  </r>
  <r>
    <x v="0"/>
    <x v="0"/>
    <x v="0"/>
    <n v="0"/>
    <x v="1"/>
    <x v="1"/>
    <n v="0"/>
    <x v="0"/>
    <x v="4"/>
  </r>
  <r>
    <x v="0"/>
    <x v="0"/>
    <x v="0"/>
    <n v="0"/>
    <x v="1"/>
    <x v="2"/>
    <n v="0"/>
    <x v="0"/>
    <x v="5"/>
  </r>
  <r>
    <x v="0"/>
    <x v="0"/>
    <x v="0"/>
    <n v="448.26"/>
    <x v="0"/>
    <x v="0"/>
    <n v="448.26"/>
    <x v="0"/>
    <x v="6"/>
  </r>
  <r>
    <x v="0"/>
    <x v="0"/>
    <x v="0"/>
    <n v="609.29999999999995"/>
    <x v="1"/>
    <x v="0"/>
    <n v="609.29999999999995"/>
    <x v="0"/>
    <x v="7"/>
  </r>
  <r>
    <x v="0"/>
    <x v="0"/>
    <x v="0"/>
    <n v="1399.8"/>
    <x v="0"/>
    <x v="1"/>
    <n v="1426.4"/>
    <x v="0"/>
    <x v="8"/>
  </r>
  <r>
    <x v="0"/>
    <x v="0"/>
    <x v="0"/>
    <n v="1500"/>
    <x v="0"/>
    <x v="0"/>
    <n v="1500"/>
    <x v="0"/>
    <x v="4"/>
  </r>
  <r>
    <x v="0"/>
    <x v="0"/>
    <x v="0"/>
    <n v="2044.6"/>
    <x v="0"/>
    <x v="0"/>
    <n v="2044.6"/>
    <x v="0"/>
    <x v="9"/>
  </r>
  <r>
    <x v="0"/>
    <x v="0"/>
    <x v="0"/>
    <n v="10696.34"/>
    <x v="0"/>
    <x v="1"/>
    <n v="10696.34"/>
    <x v="0"/>
    <x v="5"/>
  </r>
  <r>
    <x v="0"/>
    <x v="0"/>
    <x v="0"/>
    <n v="391168.93"/>
    <x v="0"/>
    <x v="3"/>
    <n v="391168.93"/>
    <x v="0"/>
    <x v="10"/>
  </r>
  <r>
    <x v="1"/>
    <x v="0"/>
    <x v="0"/>
    <n v="333691.2"/>
    <x v="0"/>
    <x v="0"/>
    <n v="333691.2"/>
    <x v="0"/>
    <x v="3"/>
  </r>
  <r>
    <x v="1"/>
    <x v="0"/>
    <x v="1"/>
    <n v="1000"/>
    <x v="0"/>
    <x v="0"/>
    <n v="1015"/>
    <x v="0"/>
    <x v="4"/>
  </r>
  <r>
    <x v="1"/>
    <x v="0"/>
    <x v="1"/>
    <n v="72700.800000000003"/>
    <x v="0"/>
    <x v="0"/>
    <n v="72700.800000000003"/>
    <x v="0"/>
    <x v="10"/>
  </r>
  <r>
    <x v="1"/>
    <x v="1"/>
    <x v="0"/>
    <n v="29.06"/>
    <x v="0"/>
    <x v="0"/>
    <n v="29.06"/>
    <x v="0"/>
    <x v="6"/>
  </r>
  <r>
    <x v="1"/>
    <x v="1"/>
    <x v="0"/>
    <n v="9009.74"/>
    <x v="0"/>
    <x v="0"/>
    <n v="9009.74"/>
    <x v="0"/>
    <x v="8"/>
  </r>
  <r>
    <x v="1"/>
    <x v="1"/>
    <x v="0"/>
    <n v="15839.4"/>
    <x v="0"/>
    <x v="1"/>
    <n v="15839.4"/>
    <x v="0"/>
    <x v="2"/>
  </r>
  <r>
    <x v="1"/>
    <x v="1"/>
    <x v="0"/>
    <n v="28222.39"/>
    <x v="0"/>
    <x v="1"/>
    <n v="28222.39"/>
    <x v="0"/>
    <x v="1"/>
  </r>
  <r>
    <x v="1"/>
    <x v="1"/>
    <x v="0"/>
    <n v="30379.05"/>
    <x v="0"/>
    <x v="1"/>
    <n v="30379.05"/>
    <x v="0"/>
    <x v="3"/>
  </r>
  <r>
    <x v="1"/>
    <x v="1"/>
    <x v="0"/>
    <n v="46007.73"/>
    <x v="1"/>
    <x v="1"/>
    <n v="46007.73"/>
    <x v="0"/>
    <x v="3"/>
  </r>
  <r>
    <x v="1"/>
    <x v="1"/>
    <x v="0"/>
    <n v="53818.87"/>
    <x v="1"/>
    <x v="1"/>
    <n v="53878.87"/>
    <x v="0"/>
    <x v="5"/>
  </r>
  <r>
    <x v="1"/>
    <x v="1"/>
    <x v="0"/>
    <n v="90294.399999999994"/>
    <x v="0"/>
    <x v="1"/>
    <n v="90294.399999999994"/>
    <x v="0"/>
    <x v="9"/>
  </r>
  <r>
    <x v="1"/>
    <x v="1"/>
    <x v="0"/>
    <n v="180775.67999999999"/>
    <x v="0"/>
    <x v="0"/>
    <n v="180775.67999999999"/>
    <x v="0"/>
    <x v="7"/>
  </r>
  <r>
    <x v="1"/>
    <x v="1"/>
    <x v="0"/>
    <n v="12327591.02"/>
    <x v="1"/>
    <x v="4"/>
    <n v="12327589.130000001"/>
    <x v="0"/>
    <x v="4"/>
  </r>
  <r>
    <x v="1"/>
    <x v="1"/>
    <x v="1"/>
    <n v="1400"/>
    <x v="0"/>
    <x v="0"/>
    <n v="1750"/>
    <x v="0"/>
    <x v="6"/>
  </r>
  <r>
    <x v="1"/>
    <x v="1"/>
    <x v="1"/>
    <n v="25739.48"/>
    <x v="1"/>
    <x v="1"/>
    <n v="25739.48"/>
    <x v="0"/>
    <x v="3"/>
  </r>
  <r>
    <x v="1"/>
    <x v="1"/>
    <x v="1"/>
    <n v="28199.97"/>
    <x v="0"/>
    <x v="0"/>
    <n v="28199.97"/>
    <x v="0"/>
    <x v="4"/>
  </r>
  <r>
    <x v="1"/>
    <x v="1"/>
    <x v="1"/>
    <n v="28615.97"/>
    <x v="0"/>
    <x v="1"/>
    <n v="28615.97"/>
    <x v="0"/>
    <x v="3"/>
  </r>
  <r>
    <x v="1"/>
    <x v="1"/>
    <x v="1"/>
    <n v="40643.47"/>
    <x v="0"/>
    <x v="5"/>
    <n v="40643.47"/>
    <x v="0"/>
    <x v="5"/>
  </r>
  <r>
    <x v="1"/>
    <x v="1"/>
    <x v="1"/>
    <n v="58069.14"/>
    <x v="0"/>
    <x v="1"/>
    <n v="58069.14"/>
    <x v="0"/>
    <x v="7"/>
  </r>
  <r>
    <x v="1"/>
    <x v="1"/>
    <x v="1"/>
    <n v="63000"/>
    <x v="0"/>
    <x v="1"/>
    <n v="63000"/>
    <x v="0"/>
    <x v="10"/>
  </r>
  <r>
    <x v="1"/>
    <x v="1"/>
    <x v="1"/>
    <n v="74801.070000000007"/>
    <x v="0"/>
    <x v="5"/>
    <n v="76301.070000000007"/>
    <x v="0"/>
    <x v="1"/>
  </r>
  <r>
    <x v="1"/>
    <x v="1"/>
    <x v="1"/>
    <n v="77990"/>
    <x v="0"/>
    <x v="1"/>
    <n v="77990"/>
    <x v="0"/>
    <x v="8"/>
  </r>
  <r>
    <x v="1"/>
    <x v="1"/>
    <x v="1"/>
    <n v="138283.37"/>
    <x v="0"/>
    <x v="2"/>
    <n v="138283.37"/>
    <x v="0"/>
    <x v="2"/>
  </r>
  <r>
    <x v="1"/>
    <x v="1"/>
    <x v="1"/>
    <n v="171138.84"/>
    <x v="0"/>
    <x v="2"/>
    <n v="171138.84"/>
    <x v="0"/>
    <x v="9"/>
  </r>
  <r>
    <x v="1"/>
    <x v="1"/>
    <x v="1"/>
    <n v="191491.39"/>
    <x v="1"/>
    <x v="5"/>
    <n v="191808.84"/>
    <x v="0"/>
    <x v="5"/>
  </r>
  <r>
    <x v="1"/>
    <x v="1"/>
    <x v="1"/>
    <n v="1040112.94"/>
    <x v="0"/>
    <x v="3"/>
    <n v="1040112.94"/>
    <x v="0"/>
    <x v="0"/>
  </r>
  <r>
    <x v="1"/>
    <x v="1"/>
    <x v="1"/>
    <n v="12342289.99"/>
    <x v="1"/>
    <x v="6"/>
    <n v="12342288.1"/>
    <x v="0"/>
    <x v="4"/>
  </r>
  <r>
    <x v="2"/>
    <x v="0"/>
    <x v="1"/>
    <n v="290.60000000000002"/>
    <x v="0"/>
    <x v="0"/>
    <n v="290.60000000000002"/>
    <x v="0"/>
    <x v="1"/>
  </r>
  <r>
    <x v="2"/>
    <x v="0"/>
    <x v="1"/>
    <n v="14570.88"/>
    <x v="0"/>
    <x v="0"/>
    <n v="14570.88"/>
    <x v="0"/>
    <x v="10"/>
  </r>
  <r>
    <x v="2"/>
    <x v="2"/>
    <x v="0"/>
    <n v="44477.919999999998"/>
    <x v="0"/>
    <x v="0"/>
    <n v="44477.919999999998"/>
    <x v="0"/>
    <x v="3"/>
  </r>
  <r>
    <x v="2"/>
    <x v="2"/>
    <x v="0"/>
    <n v="55487.97"/>
    <x v="1"/>
    <x v="1"/>
    <n v="55487.97"/>
    <x v="0"/>
    <x v="5"/>
  </r>
  <r>
    <x v="2"/>
    <x v="2"/>
    <x v="1"/>
    <n v="1008"/>
    <x v="0"/>
    <x v="0"/>
    <n v="1008"/>
    <x v="0"/>
    <x v="4"/>
  </r>
  <r>
    <x v="2"/>
    <x v="2"/>
    <x v="1"/>
    <n v="8000"/>
    <x v="0"/>
    <x v="0"/>
    <n v="8000"/>
    <x v="0"/>
    <x v="8"/>
  </r>
  <r>
    <x v="2"/>
    <x v="2"/>
    <x v="1"/>
    <n v="28628.17"/>
    <x v="0"/>
    <x v="1"/>
    <n v="28628.17"/>
    <x v="0"/>
    <x v="0"/>
  </r>
  <r>
    <x v="2"/>
    <x v="2"/>
    <x v="1"/>
    <n v="33848.480000000003"/>
    <x v="0"/>
    <x v="0"/>
    <n v="33848.480000000003"/>
    <x v="0"/>
    <x v="5"/>
  </r>
  <r>
    <x v="2"/>
    <x v="2"/>
    <x v="1"/>
    <n v="43500"/>
    <x v="1"/>
    <x v="1"/>
    <n v="43500"/>
    <x v="0"/>
    <x v="5"/>
  </r>
  <r>
    <x v="2"/>
    <x v="2"/>
    <x v="1"/>
    <n v="44477.919999999998"/>
    <x v="0"/>
    <x v="0"/>
    <n v="44477.919999999998"/>
    <x v="0"/>
    <x v="3"/>
  </r>
  <r>
    <x v="2"/>
    <x v="3"/>
    <x v="0"/>
    <n v="7869.6"/>
    <x v="1"/>
    <x v="0"/>
    <n v="7869.6"/>
    <x v="0"/>
    <x v="3"/>
  </r>
  <r>
    <x v="2"/>
    <x v="3"/>
    <x v="1"/>
    <n v="7500"/>
    <x v="0"/>
    <x v="0"/>
    <n v="7500"/>
    <x v="0"/>
    <x v="3"/>
  </r>
  <r>
    <x v="2"/>
    <x v="3"/>
    <x v="1"/>
    <n v="14483.88"/>
    <x v="1"/>
    <x v="1"/>
    <n v="14483.88"/>
    <x v="0"/>
    <x v="3"/>
  </r>
  <r>
    <x v="3"/>
    <x v="0"/>
    <x v="0"/>
    <n v="0"/>
    <x v="0"/>
    <x v="0"/>
    <n v="0"/>
    <x v="0"/>
    <x v="10"/>
  </r>
  <r>
    <x v="3"/>
    <x v="0"/>
    <x v="0"/>
    <n v="0"/>
    <x v="0"/>
    <x v="0"/>
    <n v="0"/>
    <x v="0"/>
    <x v="1"/>
  </r>
  <r>
    <x v="3"/>
    <x v="0"/>
    <x v="0"/>
    <n v="11.35"/>
    <x v="1"/>
    <x v="0"/>
    <n v="11.35"/>
    <x v="0"/>
    <x v="3"/>
  </r>
  <r>
    <x v="3"/>
    <x v="0"/>
    <x v="0"/>
    <n v="158.41"/>
    <x v="0"/>
    <x v="0"/>
    <n v="158.41"/>
    <x v="0"/>
    <x v="2"/>
  </r>
  <r>
    <x v="3"/>
    <x v="0"/>
    <x v="0"/>
    <n v="7270.08"/>
    <x v="1"/>
    <x v="0"/>
    <n v="7270.08"/>
    <x v="0"/>
    <x v="5"/>
  </r>
  <r>
    <x v="3"/>
    <x v="0"/>
    <x v="0"/>
    <n v="11974.78"/>
    <x v="0"/>
    <x v="0"/>
    <n v="11974.78"/>
    <x v="0"/>
    <x v="6"/>
  </r>
  <r>
    <x v="3"/>
    <x v="0"/>
    <x v="0"/>
    <n v="14540.16"/>
    <x v="0"/>
    <x v="1"/>
    <n v="14540.16"/>
    <x v="0"/>
    <x v="8"/>
  </r>
  <r>
    <x v="3"/>
    <x v="0"/>
    <x v="0"/>
    <n v="55200"/>
    <x v="0"/>
    <x v="0"/>
    <n v="55200"/>
    <x v="0"/>
    <x v="0"/>
  </r>
  <r>
    <x v="3"/>
    <x v="0"/>
    <x v="0"/>
    <n v="118722.71"/>
    <x v="0"/>
    <x v="0"/>
    <n v="118722.71"/>
    <x v="0"/>
    <x v="3"/>
  </r>
  <r>
    <x v="3"/>
    <x v="0"/>
    <x v="0"/>
    <n v="7373013.5199999996"/>
    <x v="0"/>
    <x v="1"/>
    <n v="7373013.5199999996"/>
    <x v="0"/>
    <x v="4"/>
  </r>
  <r>
    <x v="3"/>
    <x v="0"/>
    <x v="1"/>
    <n v="7270.08"/>
    <x v="1"/>
    <x v="0"/>
    <n v="7270.08"/>
    <x v="0"/>
    <x v="5"/>
  </r>
  <r>
    <x v="3"/>
    <x v="0"/>
    <x v="1"/>
    <n v="13540.16"/>
    <x v="0"/>
    <x v="1"/>
    <n v="13540.16"/>
    <x v="0"/>
    <x v="10"/>
  </r>
  <r>
    <x v="3"/>
    <x v="0"/>
    <x v="1"/>
    <n v="145421.10999999999"/>
    <x v="0"/>
    <x v="1"/>
    <n v="145421.10999999999"/>
    <x v="0"/>
    <x v="3"/>
  </r>
  <r>
    <x v="3"/>
    <x v="3"/>
    <x v="0"/>
    <n v="300"/>
    <x v="1"/>
    <x v="0"/>
    <n v="312"/>
    <x v="0"/>
    <x v="7"/>
  </r>
  <r>
    <x v="3"/>
    <x v="3"/>
    <x v="0"/>
    <n v="22912.34"/>
    <x v="0"/>
    <x v="0"/>
    <n v="22912.34"/>
    <x v="0"/>
    <x v="5"/>
  </r>
  <r>
    <x v="3"/>
    <x v="3"/>
    <x v="0"/>
    <n v="23711.7"/>
    <x v="0"/>
    <x v="0"/>
    <n v="23711.7"/>
    <x v="0"/>
    <x v="10"/>
  </r>
  <r>
    <x v="3"/>
    <x v="3"/>
    <x v="0"/>
    <n v="33695.21"/>
    <x v="0"/>
    <x v="1"/>
    <n v="33695.21"/>
    <x v="0"/>
    <x v="2"/>
  </r>
  <r>
    <x v="3"/>
    <x v="3"/>
    <x v="0"/>
    <n v="44080.07"/>
    <x v="0"/>
    <x v="0"/>
    <n v="44080.07"/>
    <x v="0"/>
    <x v="1"/>
  </r>
  <r>
    <x v="3"/>
    <x v="3"/>
    <x v="0"/>
    <n v="87079"/>
    <x v="0"/>
    <x v="1"/>
    <n v="86559"/>
    <x v="0"/>
    <x v="8"/>
  </r>
  <r>
    <x v="3"/>
    <x v="3"/>
    <x v="0"/>
    <n v="89000"/>
    <x v="1"/>
    <x v="0"/>
    <n v="89000"/>
    <x v="0"/>
    <x v="4"/>
  </r>
  <r>
    <x v="3"/>
    <x v="3"/>
    <x v="0"/>
    <n v="93075.65"/>
    <x v="1"/>
    <x v="1"/>
    <n v="93075.65"/>
    <x v="0"/>
    <x v="5"/>
  </r>
  <r>
    <x v="3"/>
    <x v="3"/>
    <x v="0"/>
    <n v="136493.79"/>
    <x v="0"/>
    <x v="1"/>
    <n v="136493.79"/>
    <x v="0"/>
    <x v="3"/>
  </r>
  <r>
    <x v="3"/>
    <x v="3"/>
    <x v="0"/>
    <n v="179309.6"/>
    <x v="1"/>
    <x v="1"/>
    <n v="179309.6"/>
    <x v="0"/>
    <x v="3"/>
  </r>
  <r>
    <x v="3"/>
    <x v="3"/>
    <x v="1"/>
    <n v="11287.24"/>
    <x v="0"/>
    <x v="1"/>
    <n v="11287.24"/>
    <x v="0"/>
    <x v="3"/>
  </r>
  <r>
    <x v="3"/>
    <x v="3"/>
    <x v="1"/>
    <n v="11522"/>
    <x v="0"/>
    <x v="1"/>
    <n v="11522"/>
    <x v="0"/>
    <x v="9"/>
  </r>
  <r>
    <x v="3"/>
    <x v="3"/>
    <x v="1"/>
    <n v="11947.19"/>
    <x v="0"/>
    <x v="1"/>
    <n v="11947.19"/>
    <x v="0"/>
    <x v="10"/>
  </r>
  <r>
    <x v="3"/>
    <x v="3"/>
    <x v="1"/>
    <n v="19228.75"/>
    <x v="0"/>
    <x v="0"/>
    <n v="19228.75"/>
    <x v="0"/>
    <x v="4"/>
  </r>
  <r>
    <x v="3"/>
    <x v="3"/>
    <x v="1"/>
    <n v="22520"/>
    <x v="0"/>
    <x v="0"/>
    <n v="22000"/>
    <x v="0"/>
    <x v="8"/>
  </r>
  <r>
    <x v="3"/>
    <x v="3"/>
    <x v="1"/>
    <n v="24152.79"/>
    <x v="0"/>
    <x v="0"/>
    <n v="24152.79"/>
    <x v="0"/>
    <x v="6"/>
  </r>
  <r>
    <x v="3"/>
    <x v="3"/>
    <x v="1"/>
    <n v="24552.81"/>
    <x v="0"/>
    <x v="0"/>
    <n v="24552.81"/>
    <x v="0"/>
    <x v="7"/>
  </r>
  <r>
    <x v="3"/>
    <x v="3"/>
    <x v="1"/>
    <n v="54464.32"/>
    <x v="0"/>
    <x v="1"/>
    <n v="54464.32"/>
    <x v="0"/>
    <x v="5"/>
  </r>
  <r>
    <x v="3"/>
    <x v="3"/>
    <x v="1"/>
    <n v="56559.41"/>
    <x v="0"/>
    <x v="2"/>
    <n v="56559.41"/>
    <x v="0"/>
    <x v="2"/>
  </r>
  <r>
    <x v="3"/>
    <x v="3"/>
    <x v="1"/>
    <n v="65212.68"/>
    <x v="0"/>
    <x v="5"/>
    <n v="65212.68"/>
    <x v="0"/>
    <x v="1"/>
  </r>
  <r>
    <x v="3"/>
    <x v="3"/>
    <x v="1"/>
    <n v="89000"/>
    <x v="1"/>
    <x v="0"/>
    <n v="89000"/>
    <x v="0"/>
    <x v="4"/>
  </r>
  <r>
    <x v="3"/>
    <x v="3"/>
    <x v="1"/>
    <n v="129000.17"/>
    <x v="1"/>
    <x v="5"/>
    <n v="129000.17"/>
    <x v="0"/>
    <x v="5"/>
  </r>
  <r>
    <x v="3"/>
    <x v="3"/>
    <x v="1"/>
    <n v="193219.4"/>
    <x v="1"/>
    <x v="1"/>
    <n v="193219.4"/>
    <x v="0"/>
    <x v="3"/>
  </r>
  <r>
    <x v="4"/>
    <x v="0"/>
    <x v="0"/>
    <n v="7270.08"/>
    <x v="0"/>
    <x v="0"/>
    <n v="7270.08"/>
    <x v="0"/>
    <x v="1"/>
  </r>
  <r>
    <x v="4"/>
    <x v="0"/>
    <x v="0"/>
    <n v="7270.08"/>
    <x v="0"/>
    <x v="0"/>
    <n v="7379.13"/>
    <x v="0"/>
    <x v="4"/>
  </r>
  <r>
    <x v="4"/>
    <x v="0"/>
    <x v="0"/>
    <n v="7412.35"/>
    <x v="1"/>
    <x v="5"/>
    <n v="7412.35"/>
    <x v="0"/>
    <x v="5"/>
  </r>
  <r>
    <x v="4"/>
    <x v="0"/>
    <x v="0"/>
    <n v="7675.98"/>
    <x v="1"/>
    <x v="1"/>
    <n v="7675.98"/>
    <x v="0"/>
    <x v="4"/>
  </r>
  <r>
    <x v="4"/>
    <x v="0"/>
    <x v="0"/>
    <n v="14540.16"/>
    <x v="0"/>
    <x v="0"/>
    <n v="14540.16"/>
    <x v="0"/>
    <x v="0"/>
  </r>
  <r>
    <x v="4"/>
    <x v="0"/>
    <x v="0"/>
    <n v="411436.58"/>
    <x v="0"/>
    <x v="1"/>
    <n v="411436.58"/>
    <x v="0"/>
    <x v="6"/>
  </r>
  <r>
    <x v="4"/>
    <x v="0"/>
    <x v="1"/>
    <n v="2569.88"/>
    <x v="0"/>
    <x v="1"/>
    <n v="2569.88"/>
    <x v="0"/>
    <x v="3"/>
  </r>
  <r>
    <x v="4"/>
    <x v="0"/>
    <x v="1"/>
    <n v="7270.08"/>
    <x v="0"/>
    <x v="0"/>
    <n v="7379.13"/>
    <x v="0"/>
    <x v="4"/>
  </r>
  <r>
    <x v="4"/>
    <x v="0"/>
    <x v="1"/>
    <n v="7530.84"/>
    <x v="0"/>
    <x v="5"/>
    <n v="7530.84"/>
    <x v="0"/>
    <x v="9"/>
  </r>
  <r>
    <x v="4"/>
    <x v="0"/>
    <x v="1"/>
    <n v="8033.97"/>
    <x v="0"/>
    <x v="0"/>
    <n v="8033.97"/>
    <x v="0"/>
    <x v="7"/>
  </r>
  <r>
    <x v="4"/>
    <x v="0"/>
    <x v="1"/>
    <n v="65430.720000000001"/>
    <x v="0"/>
    <x v="0"/>
    <n v="65430.720000000001"/>
    <x v="0"/>
    <x v="0"/>
  </r>
  <r>
    <x v="4"/>
    <x v="0"/>
    <x v="1"/>
    <n v="145401.60000000001"/>
    <x v="0"/>
    <x v="1"/>
    <n v="145401.60000000001"/>
    <x v="0"/>
    <x v="10"/>
  </r>
  <r>
    <x v="4"/>
    <x v="0"/>
    <x v="1"/>
    <n v="302229.26"/>
    <x v="0"/>
    <x v="1"/>
    <n v="302229.26"/>
    <x v="0"/>
    <x v="5"/>
  </r>
  <r>
    <x v="4"/>
    <x v="4"/>
    <x v="0"/>
    <n v="28218.49"/>
    <x v="1"/>
    <x v="1"/>
    <n v="28218.49"/>
    <x v="0"/>
    <x v="5"/>
  </r>
  <r>
    <x v="4"/>
    <x v="4"/>
    <x v="0"/>
    <n v="61687.5"/>
    <x v="0"/>
    <x v="1"/>
    <n v="61687.5"/>
    <x v="0"/>
    <x v="2"/>
  </r>
  <r>
    <x v="4"/>
    <x v="4"/>
    <x v="0"/>
    <n v="90061.33"/>
    <x v="0"/>
    <x v="0"/>
    <n v="91412.25"/>
    <x v="0"/>
    <x v="4"/>
  </r>
  <r>
    <x v="4"/>
    <x v="4"/>
    <x v="1"/>
    <n v="13473.13"/>
    <x v="1"/>
    <x v="1"/>
    <n v="13473.13"/>
    <x v="0"/>
    <x v="4"/>
  </r>
  <r>
    <x v="4"/>
    <x v="4"/>
    <x v="1"/>
    <n v="18505.86"/>
    <x v="0"/>
    <x v="0"/>
    <n v="18505.86"/>
    <x v="0"/>
    <x v="1"/>
  </r>
  <r>
    <x v="4"/>
    <x v="4"/>
    <x v="1"/>
    <n v="20183.830000000002"/>
    <x v="1"/>
    <x v="1"/>
    <n v="20183.830000000002"/>
    <x v="0"/>
    <x v="5"/>
  </r>
  <r>
    <x v="4"/>
    <x v="4"/>
    <x v="1"/>
    <n v="26887.200000000001"/>
    <x v="0"/>
    <x v="1"/>
    <n v="26887.200000000001"/>
    <x v="0"/>
    <x v="3"/>
  </r>
  <r>
    <x v="4"/>
    <x v="4"/>
    <x v="1"/>
    <n v="60372.42"/>
    <x v="0"/>
    <x v="5"/>
    <n v="60372.42"/>
    <x v="0"/>
    <x v="2"/>
  </r>
  <r>
    <x v="4"/>
    <x v="4"/>
    <x v="1"/>
    <n v="113408.66"/>
    <x v="0"/>
    <x v="1"/>
    <n v="105255.71"/>
    <x v="0"/>
    <x v="4"/>
  </r>
  <r>
    <x v="5"/>
    <x v="0"/>
    <x v="0"/>
    <n v="0"/>
    <x v="2"/>
    <x v="0"/>
    <n v="0"/>
    <x v="0"/>
    <x v="10"/>
  </r>
  <r>
    <x v="5"/>
    <x v="0"/>
    <x v="0"/>
    <n v="794.5"/>
    <x v="0"/>
    <x v="0"/>
    <n v="794.5"/>
    <x v="0"/>
    <x v="9"/>
  </r>
  <r>
    <x v="5"/>
    <x v="0"/>
    <x v="0"/>
    <n v="3568.23"/>
    <x v="0"/>
    <x v="0"/>
    <n v="3568.23"/>
    <x v="0"/>
    <x v="11"/>
  </r>
  <r>
    <x v="5"/>
    <x v="0"/>
    <x v="0"/>
    <n v="11346.89"/>
    <x v="0"/>
    <x v="0"/>
    <n v="11346.89"/>
    <x v="0"/>
    <x v="5"/>
  </r>
  <r>
    <x v="5"/>
    <x v="0"/>
    <x v="0"/>
    <n v="15270.08"/>
    <x v="1"/>
    <x v="1"/>
    <n v="15270.08"/>
    <x v="0"/>
    <x v="4"/>
  </r>
  <r>
    <x v="5"/>
    <x v="0"/>
    <x v="0"/>
    <n v="20000"/>
    <x v="1"/>
    <x v="0"/>
    <n v="20000"/>
    <x v="0"/>
    <x v="3"/>
  </r>
  <r>
    <x v="5"/>
    <x v="0"/>
    <x v="0"/>
    <n v="36350.400000000001"/>
    <x v="0"/>
    <x v="0"/>
    <n v="36350.400000000001"/>
    <x v="0"/>
    <x v="0"/>
  </r>
  <r>
    <x v="5"/>
    <x v="0"/>
    <x v="1"/>
    <n v="174.36"/>
    <x v="0"/>
    <x v="0"/>
    <n v="174.36"/>
    <x v="0"/>
    <x v="1"/>
  </r>
  <r>
    <x v="5"/>
    <x v="0"/>
    <x v="1"/>
    <n v="900"/>
    <x v="0"/>
    <x v="0"/>
    <n v="900"/>
    <x v="0"/>
    <x v="6"/>
  </r>
  <r>
    <x v="5"/>
    <x v="0"/>
    <x v="1"/>
    <n v="1880"/>
    <x v="1"/>
    <x v="0"/>
    <n v="1880"/>
    <x v="0"/>
    <x v="5"/>
  </r>
  <r>
    <x v="5"/>
    <x v="0"/>
    <x v="1"/>
    <n v="7270.08"/>
    <x v="0"/>
    <x v="0"/>
    <n v="7270.08"/>
    <x v="0"/>
    <x v="3"/>
  </r>
  <r>
    <x v="5"/>
    <x v="0"/>
    <x v="1"/>
    <n v="56591.8"/>
    <x v="0"/>
    <x v="1"/>
    <n v="56591.8"/>
    <x v="0"/>
    <x v="5"/>
  </r>
  <r>
    <x v="5"/>
    <x v="0"/>
    <x v="1"/>
    <n v="178370.29"/>
    <x v="0"/>
    <x v="1"/>
    <n v="181045.84"/>
    <x v="0"/>
    <x v="4"/>
  </r>
  <r>
    <x v="5"/>
    <x v="5"/>
    <x v="0"/>
    <n v="7490"/>
    <x v="0"/>
    <x v="0"/>
    <n v="7490"/>
    <x v="0"/>
    <x v="8"/>
  </r>
  <r>
    <x v="5"/>
    <x v="5"/>
    <x v="0"/>
    <n v="11798.25"/>
    <x v="0"/>
    <x v="0"/>
    <n v="11798.25"/>
    <x v="0"/>
    <x v="0"/>
  </r>
  <r>
    <x v="5"/>
    <x v="5"/>
    <x v="0"/>
    <n v="78118.61"/>
    <x v="1"/>
    <x v="1"/>
    <n v="78118.61"/>
    <x v="0"/>
    <x v="5"/>
  </r>
  <r>
    <x v="5"/>
    <x v="5"/>
    <x v="0"/>
    <n v="91085.81"/>
    <x v="1"/>
    <x v="1"/>
    <n v="91085.81"/>
    <x v="0"/>
    <x v="4"/>
  </r>
  <r>
    <x v="5"/>
    <x v="5"/>
    <x v="1"/>
    <n v="7490"/>
    <x v="0"/>
    <x v="0"/>
    <n v="7490"/>
    <x v="0"/>
    <x v="8"/>
  </r>
  <r>
    <x v="5"/>
    <x v="5"/>
    <x v="1"/>
    <n v="18000"/>
    <x v="0"/>
    <x v="0"/>
    <n v="18000"/>
    <x v="0"/>
    <x v="9"/>
  </r>
  <r>
    <x v="5"/>
    <x v="5"/>
    <x v="1"/>
    <n v="26500"/>
    <x v="0"/>
    <x v="0"/>
    <n v="26500"/>
    <x v="0"/>
    <x v="0"/>
  </r>
  <r>
    <x v="5"/>
    <x v="5"/>
    <x v="1"/>
    <n v="30600.38"/>
    <x v="0"/>
    <x v="0"/>
    <n v="30600.38"/>
    <x v="0"/>
    <x v="5"/>
  </r>
  <r>
    <x v="5"/>
    <x v="5"/>
    <x v="1"/>
    <n v="90094.07"/>
    <x v="1"/>
    <x v="0"/>
    <n v="90094.07"/>
    <x v="0"/>
    <x v="4"/>
  </r>
  <r>
    <x v="5"/>
    <x v="5"/>
    <x v="1"/>
    <n v="98596.93"/>
    <x v="1"/>
    <x v="1"/>
    <n v="99796.93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_B8" cacheId="19" applyNumberFormats="0" applyBorderFormats="0" applyFontFormats="0" applyPatternFormats="0" applyAlignmentFormats="0" applyWidthHeightFormats="1" dataCaption="7" updatedVersion="6" minRefreshableVersion="3" showCalcMbrs="0" colGrandTotals="0" itemPrintTitles="1" createdVersion="3" indent="0" outline="1" outlineData="1" multipleFieldFilters="0" fieldListSortAscending="1">
  <location ref="A9:K19" firstHeaderRow="1" firstDataRow="4" firstDataCol="1"/>
  <pivotFields count="9">
    <pivotField name="Chargé Affaire" axis="axisRow" showAll="0">
      <items count="7">
        <item x="1"/>
        <item x="2"/>
        <item x="3"/>
        <item x="4"/>
        <item x="5"/>
        <item x="0"/>
        <item t="default"/>
      </items>
    </pivotField>
    <pivotField name="Chargé Affaires - Nom" showAll="0">
      <items count="7">
        <item x="1"/>
        <item x="2"/>
        <item x="3"/>
        <item x="4"/>
        <item x="5"/>
        <item x="0"/>
        <item t="default"/>
      </items>
    </pivotField>
    <pivotField name="Document - Accepté (Oui/Non)" axis="axisCol" showAll="0">
      <items count="3">
        <item n="Accepté" x="1"/>
        <item n="Non accepté" x="0"/>
        <item t="default"/>
      </items>
    </pivotField>
    <pivotField name="Montant HT" showAll="0"/>
    <pivotField name="Année" axis="axisCol" showAll="0" defaultSubtotal="0">
      <items count="3">
        <item x="1"/>
        <item x="0"/>
        <item x="2"/>
      </items>
    </pivotField>
    <pivotField name="Document - N°" dataField="1" showAll="0"/>
    <pivotField name="Montant HT Net" dataField="1" showAll="0"/>
    <pivotField name="Document - Type" showAll="0"/>
    <pivotField name="Mois" showAll="0">
      <items count="13">
        <item x="3"/>
        <item x="4"/>
        <item x="5"/>
        <item x="7"/>
        <item x="9"/>
        <item x="10"/>
        <item x="1"/>
        <item x="11"/>
        <item x="6"/>
        <item x="0"/>
        <item x="8"/>
        <item x="2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3">
    <field x="4"/>
    <field x="2"/>
    <field x="-2"/>
  </colFields>
  <colItems count="10">
    <i>
      <x/>
      <x/>
      <x/>
    </i>
    <i r="2" i="1">
      <x v="1"/>
    </i>
    <i r="1">
      <x v="1"/>
      <x/>
    </i>
    <i r="2" i="1">
      <x v="1"/>
    </i>
    <i>
      <x v="1"/>
      <x/>
      <x/>
    </i>
    <i r="2" i="1">
      <x v="1"/>
    </i>
    <i r="1">
      <x v="1"/>
      <x/>
    </i>
    <i r="2" i="1">
      <x v="1"/>
    </i>
    <i>
      <x v="2"/>
      <x v="1"/>
      <x/>
    </i>
    <i r="2" i="1">
      <x v="1"/>
    </i>
  </colItems>
  <dataFields count="2">
    <dataField name="NB" fld="5" baseField="0" baseItem="3"/>
    <dataField name="CA" fld="6" baseField="0" baseItem="0"/>
  </dataFields>
  <formats count="1">
    <format dxfId="19">
      <pivotArea outline="0" collapsedLevelsAreSubtotals="1" fieldPosition="0"/>
    </format>
  </formats>
  <pivotTableStyleInfo name="PivotStyleMedium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_B8" cacheId="17" applyNumberFormats="0" applyBorderFormats="0" applyFontFormats="0" applyPatternFormats="0" applyAlignmentFormats="0" applyWidthHeightFormats="1" dataCaption="7" updatedVersion="6" minRefreshableVersion="3" showCalcMbrs="0" colGrandTotals="0" itemPrintTitles="1" createdVersion="3" indent="0" compact="0" compactData="0" multipleFieldFilters="0" fieldListSortAscending="1">
  <location ref="A9:N54" firstHeaderRow="1" firstDataRow="4" firstDataCol="2"/>
  <pivotFields count="9">
    <pivotField name="Document - Accepté (Oui/Non)" axis="axisCol" compact="0" outline="0" showAll="0">
      <items count="3">
        <item n="Non Accepté" x="0"/>
        <item n="Accepté" x="1"/>
        <item t="default"/>
      </items>
    </pivotField>
    <pivotField name="Montant HT" compact="0" outline="0" showAll="0"/>
    <pivotField name="Année" axis="axisCol" compact="0" outline="0" showAll="0">
      <items count="3">
        <item x="0"/>
        <item x="1"/>
        <item t="default"/>
      </items>
    </pivotField>
    <pivotField name="Document - N°" dataField="1" compact="0" outline="0" showAll="0"/>
    <pivotField name="Montant HT Net" dataField="1" compact="0" outline="0" showAll="0"/>
    <pivotField name="Document - Type" compact="0" outline="0" showAll="0"/>
    <pivotField name="Client - Code" axis="axisRow" compact="0" outline="0" showAll="0" defaultSubtotal="0">
      <items count="41">
        <item x="13"/>
        <item x="32"/>
        <item x="0"/>
        <item x="27"/>
        <item x="29"/>
        <item x="23"/>
        <item x="19"/>
        <item x="17"/>
        <item x="14"/>
        <item x="18"/>
        <item x="15"/>
        <item x="31"/>
        <item x="26"/>
        <item x="24"/>
        <item x="8"/>
        <item x="7"/>
        <item x="21"/>
        <item x="1"/>
        <item x="39"/>
        <item x="2"/>
        <item x="28"/>
        <item x="36"/>
        <item x="9"/>
        <item x="38"/>
        <item x="3"/>
        <item x="10"/>
        <item x="33"/>
        <item x="4"/>
        <item x="30"/>
        <item x="35"/>
        <item x="37"/>
        <item x="22"/>
        <item x="16"/>
        <item x="11"/>
        <item x="20"/>
        <item x="25"/>
        <item x="34"/>
        <item x="12"/>
        <item x="5"/>
        <item x="40"/>
        <item x="6"/>
      </items>
    </pivotField>
    <pivotField name="Client - Nom" axis="axisRow" compact="0" outline="0" showAll="0">
      <items count="42">
        <item x="5"/>
        <item x="1"/>
        <item x="4"/>
        <item x="6"/>
        <item x="2"/>
        <item x="10"/>
        <item x="7"/>
        <item x="11"/>
        <item x="12"/>
        <item x="13"/>
        <item x="14"/>
        <item x="3"/>
        <item x="16"/>
        <item x="22"/>
        <item x="23"/>
        <item x="17"/>
        <item x="25"/>
        <item x="26"/>
        <item x="20"/>
        <item x="18"/>
        <item x="28"/>
        <item x="15"/>
        <item x="29"/>
        <item x="0"/>
        <item x="8"/>
        <item x="30"/>
        <item x="27"/>
        <item x="21"/>
        <item x="19"/>
        <item x="31"/>
        <item x="9"/>
        <item x="32"/>
        <item x="33"/>
        <item x="34"/>
        <item x="24"/>
        <item x="35"/>
        <item x="36"/>
        <item x="37"/>
        <item x="38"/>
        <item x="39"/>
        <item x="40"/>
        <item t="default"/>
      </items>
    </pivotField>
    <pivotField name="Mois" compact="0" outline="0" showAll="0" defaultSubtotal="0"/>
  </pivotFields>
  <rowFields count="2">
    <field x="6"/>
    <field x="7"/>
  </rowFields>
  <rowItems count="42">
    <i>
      <x/>
      <x v="9"/>
    </i>
    <i>
      <x v="1"/>
      <x v="31"/>
    </i>
    <i>
      <x v="2"/>
      <x v="23"/>
    </i>
    <i>
      <x v="3"/>
      <x v="26"/>
    </i>
    <i>
      <x v="4"/>
      <x v="22"/>
    </i>
    <i>
      <x v="5"/>
      <x v="14"/>
    </i>
    <i>
      <x v="6"/>
      <x v="28"/>
    </i>
    <i>
      <x v="7"/>
      <x v="15"/>
    </i>
    <i>
      <x v="8"/>
      <x v="10"/>
    </i>
    <i>
      <x v="9"/>
      <x v="19"/>
    </i>
    <i>
      <x v="10"/>
      <x v="21"/>
    </i>
    <i>
      <x v="11"/>
      <x v="29"/>
    </i>
    <i>
      <x v="12"/>
      <x v="17"/>
    </i>
    <i>
      <x v="13"/>
      <x v="34"/>
    </i>
    <i>
      <x v="14"/>
      <x v="24"/>
    </i>
    <i>
      <x v="15"/>
      <x v="6"/>
    </i>
    <i>
      <x v="16"/>
      <x v="27"/>
    </i>
    <i>
      <x v="17"/>
      <x v="1"/>
    </i>
    <i>
      <x v="18"/>
      <x v="39"/>
    </i>
    <i>
      <x v="19"/>
      <x v="4"/>
    </i>
    <i>
      <x v="20"/>
      <x v="20"/>
    </i>
    <i>
      <x v="21"/>
      <x v="36"/>
    </i>
    <i>
      <x v="22"/>
      <x v="30"/>
    </i>
    <i>
      <x v="23"/>
      <x v="38"/>
    </i>
    <i>
      <x v="24"/>
      <x v="11"/>
    </i>
    <i>
      <x v="25"/>
      <x v="5"/>
    </i>
    <i>
      <x v="26"/>
      <x v="32"/>
    </i>
    <i>
      <x v="27"/>
      <x v="2"/>
    </i>
    <i>
      <x v="28"/>
      <x v="25"/>
    </i>
    <i>
      <x v="29"/>
      <x v="35"/>
    </i>
    <i>
      <x v="30"/>
      <x v="37"/>
    </i>
    <i>
      <x v="31"/>
      <x v="13"/>
    </i>
    <i>
      <x v="32"/>
      <x v="12"/>
    </i>
    <i>
      <x v="33"/>
      <x v="7"/>
    </i>
    <i>
      <x v="34"/>
      <x v="18"/>
    </i>
    <i>
      <x v="35"/>
      <x v="16"/>
    </i>
    <i>
      <x v="36"/>
      <x v="33"/>
    </i>
    <i>
      <x v="37"/>
      <x v="8"/>
    </i>
    <i>
      <x v="38"/>
      <x/>
    </i>
    <i>
      <x v="39"/>
      <x v="40"/>
    </i>
    <i>
      <x v="40"/>
      <x v="3"/>
    </i>
    <i t="grand">
      <x/>
    </i>
  </rowItems>
  <colFields count="3">
    <field x="2"/>
    <field x="0"/>
    <field x="-2"/>
  </colFields>
  <colItems count="12">
    <i>
      <x/>
      <x/>
      <x/>
    </i>
    <i r="2" i="1">
      <x v="1"/>
    </i>
    <i r="1">
      <x v="1"/>
      <x/>
    </i>
    <i r="2" i="1">
      <x v="1"/>
    </i>
    <i t="default">
      <x/>
    </i>
    <i t="default" i="1">
      <x/>
    </i>
    <i>
      <x v="1"/>
      <x/>
      <x/>
    </i>
    <i r="2" i="1">
      <x v="1"/>
    </i>
    <i r="1">
      <x v="1"/>
      <x/>
    </i>
    <i r="2" i="1">
      <x v="1"/>
    </i>
    <i t="default">
      <x v="1"/>
    </i>
    <i t="default" i="1">
      <x v="1"/>
    </i>
  </colItems>
  <dataFields count="2">
    <dataField name=" Montant HT Net" fld="4" baseField="6" baseItem="9"/>
    <dataField name="Nb Documents" fld="3" subtotal="count" baseField="0" baseItem="0"/>
  </dataFields>
  <formats count="3">
    <format dxfId="18">
      <pivotArea outline="0" collapsedLevelsAreSubtotals="1" fieldPosition="0"/>
    </format>
    <format dxfId="17">
      <pivotArea dataOnly="0" outline="0" fieldPosition="0">
        <references count="1">
          <reference field="4294967294" count="1">
            <x v="0"/>
          </reference>
        </references>
      </pivotArea>
    </format>
    <format dxfId="16">
      <pivotArea dataOnly="0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_B9" cacheId="18" applyNumberFormats="0" applyBorderFormats="0" applyFontFormats="0" applyPatternFormats="0" applyAlignmentFormats="0" applyWidthHeightFormats="1" dataCaption="Valeurs" grandTotalCaption="Total Déboursé" updatedVersion="6" minRefreshableVersion="3" showCalcMbrs="0" useAutoFormatting="1" itemPrintTitles="1" createdVersion="3" indent="0" compact="0" compactData="0" multipleFieldFilters="0" fieldListSortAscending="1">
  <location ref="D9:R44" firstHeaderRow="1" firstDataRow="2" firstDataCol="2"/>
  <pivotFields count="9">
    <pivotField name="Nature Elément - Type" axis="axisRow" compact="0" outline="0" showAll="0">
      <items count="6">
        <item x="1"/>
        <item x="0"/>
        <item x="2"/>
        <item x="3"/>
        <item x="4"/>
        <item t="default"/>
      </items>
    </pivotField>
    <pivotField name="Nature Elément - Libellé" axis="axisRow" compact="0" outline="0" showAll="0">
      <items count="29">
        <item x="0"/>
        <item x="1"/>
        <item x="2"/>
        <item x="3"/>
        <item x="4"/>
        <item x="5"/>
        <item x="6"/>
        <item x="7"/>
        <item x="16"/>
        <item x="8"/>
        <item x="23"/>
        <item x="17"/>
        <item x="9"/>
        <item x="18"/>
        <item x="19"/>
        <item x="20"/>
        <item x="21"/>
        <item x="22"/>
        <item x="10"/>
        <item x="11"/>
        <item x="12"/>
        <item x="24"/>
        <item x="13"/>
        <item x="14"/>
        <item x="25"/>
        <item x="26"/>
        <item x="27"/>
        <item x="15"/>
        <item t="default"/>
      </items>
    </pivotField>
    <pivotField name="Mois" compact="0" outline="0" showAll="0">
      <items count="12">
        <item x="0"/>
        <item x="4"/>
        <item x="5"/>
        <item x="1"/>
        <item x="6"/>
        <item x="7"/>
        <item x="2"/>
        <item x="8"/>
        <item x="9"/>
        <item x="10"/>
        <item x="3"/>
        <item t="default"/>
      </items>
    </pivotField>
    <pivotField name="Déboursé Réalisé" dataField="1" compact="0" outline="0" showAll="0"/>
    <pivotField name="Chantier - Libellé" compact="0" outline="0" showAll="0"/>
    <pivotField name="Période" axis="axisCol" compact="0" outline="0" showAll="0" defaultSubtotal="0">
      <items count="12">
        <item x="4"/>
        <item x="5"/>
        <item x="6"/>
        <item x="1"/>
        <item x="7"/>
        <item x="8"/>
        <item x="2"/>
        <item x="9"/>
        <item x="10"/>
        <item x="11"/>
        <item x="3"/>
        <item x="0"/>
      </items>
    </pivotField>
    <pivotField name="Dépense - Type" compact="0" outline="0" showAll="0"/>
    <pivotField name="Chantier - Code " compact="0" outline="0" showAll="0"/>
    <pivotField name="Affaire - Code" compact="0" outline="0" showAll="0"/>
  </pivotFields>
  <rowFields count="2">
    <field x="0"/>
    <field x="1"/>
  </rowFields>
  <rowItems count="34">
    <i>
      <x/>
      <x v="8"/>
    </i>
    <i r="1">
      <x v="11"/>
    </i>
    <i r="1">
      <x v="13"/>
    </i>
    <i r="1">
      <x v="14"/>
    </i>
    <i r="1">
      <x v="15"/>
    </i>
    <i r="1">
      <x v="16"/>
    </i>
    <i r="1">
      <x v="1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2"/>
    </i>
    <i r="1">
      <x v="18"/>
    </i>
    <i r="1">
      <x v="19"/>
    </i>
    <i r="1">
      <x v="20"/>
    </i>
    <i r="1">
      <x v="22"/>
    </i>
    <i r="1">
      <x v="23"/>
    </i>
    <i r="1">
      <x v="27"/>
    </i>
    <i t="default">
      <x v="1"/>
    </i>
    <i>
      <x v="2"/>
      <x v="10"/>
    </i>
    <i t="default">
      <x v="2"/>
    </i>
    <i>
      <x v="3"/>
      <x v="21"/>
    </i>
    <i t="default">
      <x v="3"/>
    </i>
    <i>
      <x v="4"/>
      <x v="24"/>
    </i>
    <i r="1">
      <x v="25"/>
    </i>
    <i r="1">
      <x v="26"/>
    </i>
    <i t="default">
      <x v="4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Déboursé Réalisé" fld="3" baseField="0" baseItem="0"/>
  </dataFields>
  <formats count="1">
    <format dxfId="11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_B10" cacheId="15" applyNumberFormats="0" applyBorderFormats="0" applyFontFormats="0" applyPatternFormats="0" applyAlignmentFormats="0" applyWidthHeightFormats="1" dataCaption="Valeurs" updatedVersion="6" minRefreshableVersion="3" showCalcMbrs="0" useAutoFormatting="1" itemPrintTitles="1" createdVersion="3" indent="0" compact="0" compactData="0" multipleFieldFilters="0" fieldListSortAscending="1">
  <location ref="B11:L136" firstHeaderRow="1" firstDataRow="2" firstDataCol="3"/>
  <pivotFields count="8">
    <pivotField name="Chantier -Libellé" axis="axisRow" compact="0" outline="0" showAll="0">
      <items count="101"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8"/>
        <item x="19"/>
        <item x="20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3"/>
        <item x="84"/>
        <item x="85"/>
        <item x="86"/>
        <item x="87"/>
        <item x="88"/>
        <item x="89"/>
        <item x="90"/>
        <item x="91"/>
        <item x="92"/>
        <item m="1" x="93"/>
        <item x="0"/>
        <item x="2"/>
        <item x="14"/>
        <item x="17"/>
        <item x="21"/>
        <item x="27"/>
        <item x="51"/>
        <item x="52"/>
        <item x="67"/>
        <item x="70"/>
        <item x="81"/>
        <item x="82"/>
        <item m="1" x="97"/>
        <item m="1" x="99"/>
        <item m="1" x="96"/>
        <item m="1" x="98"/>
        <item m="1" x="94"/>
        <item m="1" x="95"/>
        <item t="default"/>
      </items>
    </pivotField>
    <pivotField name="Client - Nom" axis="axisRow" compact="0" outline="0" showAll="0">
      <items count="33">
        <item x="11"/>
        <item x="1"/>
        <item x="7"/>
        <item x="16"/>
        <item x="18"/>
        <item x="25"/>
        <item x="15"/>
        <item x="19"/>
        <item x="17"/>
        <item x="26"/>
        <item x="4"/>
        <item x="21"/>
        <item x="8"/>
        <item x="10"/>
        <item x="12"/>
        <item x="6"/>
        <item x="9"/>
        <item x="28"/>
        <item x="14"/>
        <item x="3"/>
        <item x="22"/>
        <item x="2"/>
        <item x="23"/>
        <item x="13"/>
        <item x="20"/>
        <item x="5"/>
        <item x="0"/>
        <item x="27"/>
        <item x="24"/>
        <item m="1" x="29"/>
        <item m="1" x="30"/>
        <item m="1" x="31"/>
        <item t="default"/>
      </items>
    </pivotField>
    <pivotField name="Nature Elément - Libellé" axis="axisCol" compact="0" outline="0" showAll="0">
      <items count="29">
        <item x="4"/>
        <item x="0"/>
        <item x="6"/>
        <item x="3"/>
        <item x="5"/>
        <item x="2"/>
        <item x="1"/>
        <item m="1" x="16"/>
        <item m="1" x="15"/>
        <item m="1" x="11"/>
        <item m="1" x="8"/>
        <item m="1" x="24"/>
        <item m="1" x="19"/>
        <item m="1" x="23"/>
        <item m="1" x="18"/>
        <item m="1" x="14"/>
        <item m="1" x="21"/>
        <item m="1" x="12"/>
        <item m="1" x="13"/>
        <item m="1" x="10"/>
        <item m="1" x="27"/>
        <item m="1" x="22"/>
        <item m="1" x="17"/>
        <item m="1" x="9"/>
        <item m="1" x="7"/>
        <item m="1" x="26"/>
        <item m="1" x="25"/>
        <item m="1" x="20"/>
        <item t="default"/>
      </items>
    </pivotField>
    <pivotField name="Nature Elément - Code" compact="0" outline="0" showAll="0"/>
    <pivotField name="Nature Elément - Type" compact="0" outline="0" showAll="0"/>
    <pivotField name="Temps Realisé" dataField="1" compact="0" outline="0" showAll="0"/>
    <pivotField name="Nature Travaux - Libellé" axis="axisRow" compact="0" outline="0" showAll="0">
      <items count="3">
        <item x="0"/>
        <item m="1" x="1"/>
        <item t="default"/>
      </items>
    </pivotField>
    <pivotField name="Mois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</pivotFields>
  <rowFields count="3">
    <field x="6"/>
    <field x="1"/>
    <field x="0"/>
  </rowFields>
  <rowItems count="124">
    <i>
      <x/>
      <x/>
      <x v="85"/>
    </i>
    <i t="default" r="1">
      <x/>
    </i>
    <i r="1">
      <x v="1"/>
      <x/>
    </i>
    <i r="2">
      <x v="2"/>
    </i>
    <i r="2">
      <x v="3"/>
    </i>
    <i r="2">
      <x v="21"/>
    </i>
    <i r="2">
      <x v="26"/>
    </i>
    <i r="2">
      <x v="44"/>
    </i>
    <i r="2">
      <x v="52"/>
    </i>
    <i t="default" r="1">
      <x v="1"/>
    </i>
    <i r="1">
      <x v="2"/>
      <x v="8"/>
    </i>
    <i r="2">
      <x v="30"/>
    </i>
    <i r="2">
      <x v="33"/>
    </i>
    <i t="default" r="1">
      <x v="2"/>
    </i>
    <i r="1">
      <x v="3"/>
      <x v="20"/>
    </i>
    <i r="2">
      <x v="38"/>
    </i>
    <i t="default" r="1">
      <x v="3"/>
    </i>
    <i r="1">
      <x v="4"/>
      <x v="23"/>
    </i>
    <i r="2">
      <x v="58"/>
    </i>
    <i r="2">
      <x v="61"/>
    </i>
    <i r="2">
      <x v="71"/>
    </i>
    <i r="2">
      <x v="72"/>
    </i>
    <i r="2">
      <x v="76"/>
    </i>
    <i r="2">
      <x v="80"/>
    </i>
    <i r="2">
      <x v="90"/>
    </i>
    <i t="default" r="1">
      <x v="4"/>
    </i>
    <i r="1">
      <x v="5"/>
      <x v="88"/>
    </i>
    <i t="default" r="1">
      <x v="5"/>
    </i>
    <i r="1">
      <x v="6"/>
      <x v="19"/>
    </i>
    <i r="2">
      <x v="24"/>
    </i>
    <i t="default" r="1">
      <x v="6"/>
    </i>
    <i r="1">
      <x v="7"/>
      <x v="28"/>
    </i>
    <i r="2">
      <x v="60"/>
    </i>
    <i r="2">
      <x v="66"/>
    </i>
    <i t="default" r="1">
      <x v="7"/>
    </i>
    <i r="1">
      <x v="8"/>
      <x v="22"/>
    </i>
    <i t="default" r="1">
      <x v="8"/>
    </i>
    <i r="1">
      <x v="9"/>
      <x v="45"/>
    </i>
    <i r="2">
      <x v="46"/>
    </i>
    <i r="2">
      <x v="54"/>
    </i>
    <i r="2">
      <x v="64"/>
    </i>
    <i r="2">
      <x v="67"/>
    </i>
    <i r="2">
      <x v="77"/>
    </i>
    <i t="default" r="1">
      <x v="9"/>
    </i>
    <i r="1">
      <x v="10"/>
      <x v="5"/>
    </i>
    <i r="2">
      <x v="11"/>
    </i>
    <i r="2">
      <x v="73"/>
    </i>
    <i r="2">
      <x v="79"/>
    </i>
    <i t="default" r="1">
      <x v="10"/>
    </i>
    <i r="1">
      <x v="11"/>
      <x v="31"/>
    </i>
    <i t="default" r="1">
      <x v="11"/>
    </i>
    <i r="1">
      <x v="12"/>
      <x v="10"/>
    </i>
    <i r="2">
      <x v="63"/>
    </i>
    <i t="default" r="1">
      <x v="12"/>
    </i>
    <i r="1">
      <x v="13"/>
      <x v="12"/>
    </i>
    <i r="2">
      <x v="15"/>
    </i>
    <i r="2">
      <x v="17"/>
    </i>
    <i t="default" r="1">
      <x v="13"/>
    </i>
    <i r="1">
      <x v="14"/>
      <x v="14"/>
    </i>
    <i r="2">
      <x v="25"/>
    </i>
    <i r="2">
      <x v="34"/>
    </i>
    <i r="2">
      <x v="57"/>
    </i>
    <i r="2">
      <x v="59"/>
    </i>
    <i r="2">
      <x v="70"/>
    </i>
    <i t="default" r="1">
      <x v="14"/>
    </i>
    <i r="1">
      <x v="15"/>
      <x v="7"/>
    </i>
    <i t="default" r="1">
      <x v="15"/>
    </i>
    <i r="1">
      <x v="16"/>
      <x v="18"/>
    </i>
    <i r="2">
      <x v="42"/>
    </i>
    <i r="2">
      <x v="49"/>
    </i>
    <i r="2">
      <x v="84"/>
    </i>
    <i t="default" r="1">
      <x v="16"/>
    </i>
    <i r="1">
      <x v="17"/>
      <x v="93"/>
    </i>
    <i t="default" r="1">
      <x v="17"/>
    </i>
    <i r="1">
      <x v="18"/>
      <x v="51"/>
    </i>
    <i r="2">
      <x v="86"/>
    </i>
    <i t="default" r="1">
      <x v="18"/>
    </i>
    <i r="1">
      <x v="19"/>
      <x v="4"/>
    </i>
    <i r="2">
      <x v="27"/>
    </i>
    <i r="2">
      <x v="35"/>
    </i>
    <i r="2">
      <x v="37"/>
    </i>
    <i r="2">
      <x v="69"/>
    </i>
    <i r="2">
      <x v="75"/>
    </i>
    <i r="2">
      <x v="78"/>
    </i>
    <i r="2">
      <x v="87"/>
    </i>
    <i t="default" r="1">
      <x v="19"/>
    </i>
    <i r="1">
      <x v="20"/>
      <x v="39"/>
    </i>
    <i t="default" r="1">
      <x v="20"/>
    </i>
    <i r="1">
      <x v="21"/>
      <x v="1"/>
    </i>
    <i r="2">
      <x v="83"/>
    </i>
    <i t="default" r="1">
      <x v="21"/>
    </i>
    <i r="1">
      <x v="22"/>
      <x v="40"/>
    </i>
    <i r="2">
      <x v="65"/>
    </i>
    <i t="default" r="1">
      <x v="22"/>
    </i>
    <i r="1">
      <x v="23"/>
      <x v="16"/>
    </i>
    <i r="2">
      <x v="89"/>
    </i>
    <i r="2">
      <x v="91"/>
    </i>
    <i t="default" r="1">
      <x v="23"/>
    </i>
    <i r="1">
      <x v="24"/>
      <x v="29"/>
    </i>
    <i r="2">
      <x v="32"/>
    </i>
    <i r="2">
      <x v="43"/>
    </i>
    <i r="2">
      <x v="47"/>
    </i>
    <i r="2">
      <x v="56"/>
    </i>
    <i r="2">
      <x v="62"/>
    </i>
    <i r="2">
      <x v="74"/>
    </i>
    <i r="2">
      <x v="92"/>
    </i>
    <i t="default" r="1">
      <x v="24"/>
    </i>
    <i r="1">
      <x v="25"/>
      <x v="6"/>
    </i>
    <i r="2">
      <x v="9"/>
    </i>
    <i r="2">
      <x v="36"/>
    </i>
    <i r="2">
      <x v="50"/>
    </i>
    <i r="2">
      <x v="53"/>
    </i>
    <i r="2">
      <x v="55"/>
    </i>
    <i r="2">
      <x v="68"/>
    </i>
    <i t="default" r="1">
      <x v="25"/>
    </i>
    <i r="1">
      <x v="26"/>
      <x v="13"/>
    </i>
    <i r="2">
      <x v="82"/>
    </i>
    <i t="default" r="1">
      <x v="26"/>
    </i>
    <i r="1">
      <x v="27"/>
      <x v="48"/>
    </i>
    <i t="default" r="1">
      <x v="27"/>
    </i>
    <i r="1">
      <x v="28"/>
      <x v="41"/>
    </i>
    <i t="default" r="1">
      <x v="28"/>
    </i>
    <i t="default">
      <x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Temps Realisé" fld="5" baseField="0" baseItem="0"/>
  </dataFields>
  <formats count="6">
    <format dxfId="10">
      <pivotArea grandCol="1" outline="0" collapsedLevelsAreSubtotals="1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type="topRight" dataOnly="0" labelOnly="1" outline="0" fieldPosition="0"/>
    </format>
    <format dxfId="5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2139A5-8A9F-486E-8600-620BAA2CD02D}" name="pivotTable_B20" cacheId="16" applyNumberFormats="0" applyBorderFormats="0" applyFontFormats="0" applyPatternFormats="0" applyAlignmentFormats="0" applyWidthHeightFormats="1" dataCaption="Valeurs" updatedVersion="6" minRefreshableVersion="3" showCalcMbrs="0" useAutoFormatting="1" itemPrintTitles="1" createdVersion="3" indent="0" compact="0" compactData="0" multipleFieldFilters="0" fieldListSortAscending="1">
  <location ref="B22:G35" firstHeaderRow="1" firstDataRow="2" firstDataCol="3"/>
  <pivotFields count="14">
    <pivotField name="Dépense - Type" axis="axisRow" compact="0" outline="0" showAll="0">
      <items count="3">
        <item x="0"/>
        <item x="1"/>
        <item t="default"/>
      </items>
    </pivotField>
    <pivotField name="Nature Elément - Type" axis="axisRow" compact="0" outline="0" showAll="0">
      <items count="4">
        <item x="0"/>
        <item x="1"/>
        <item x="2"/>
        <item t="default"/>
      </items>
    </pivotField>
    <pivotField name="Nature Elément - Libellé" axis="axisRow" compact="0" outline="0" showAll="0">
      <items count="7">
        <item x="0"/>
        <item x="2"/>
        <item x="3"/>
        <item x="4"/>
        <item x="5"/>
        <item x="1"/>
        <item t="default"/>
      </items>
    </pivotField>
    <pivotField name="Elément - Libellé" compact="0" outline="0" showAll="0"/>
    <pivotField name="Déboursé Réalisé" dataField="1" compact="0" outline="0" showAll="0"/>
    <pivotField name="Déboursé Prévisionnel" dataField="1" compact="0" outline="0" showAll="0"/>
    <pivotField name="Ecart" dataField="1" compact="0" outline="0" showAll="0"/>
    <pivotField name="Poste - Libellé" compact="0" outline="0" showAll="0"/>
    <pivotField name="Facturé" compact="0" outline="0" showAll="0"/>
    <pivotField name="Chantier - Libellé" compact="0" outline="0" showAll="0"/>
    <pivotField name="Période" compact="0" outline="0" showAll="0"/>
    <pivotField name="Prix de Revient Prévisionnel" compact="0" outline="0" showAll="0"/>
    <pivotField name="Temps Prévisionnel" compact="0" outline="0" showAll="0"/>
    <pivotField name="Prix Revient Réalisé" compact="0" outline="0" showAll="0"/>
  </pivotFields>
  <rowFields count="3">
    <field x="0"/>
    <field x="1"/>
    <field x="2"/>
  </rowFields>
  <rowItems count="12">
    <i>
      <x/>
      <x/>
      <x/>
    </i>
    <i r="2">
      <x v="5"/>
    </i>
    <i t="default" r="1">
      <x/>
    </i>
    <i r="1">
      <x v="1"/>
      <x v="1"/>
    </i>
    <i r="2">
      <x v="2"/>
    </i>
    <i r="2">
      <x v="3"/>
    </i>
    <i t="default" r="1">
      <x v="1"/>
    </i>
    <i t="default">
      <x/>
    </i>
    <i>
      <x v="1"/>
      <x v="2"/>
      <x v="4"/>
    </i>
    <i t="default" r="1">
      <x v="2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Déboursé Prévisionnel " fld="5" baseField="0" baseItem="0"/>
    <dataField name="Déboursé Réalisé " fld="4" baseField="0" baseItem="0"/>
    <dataField name="Ecart " fld="6" baseField="9" baseItem="463"/>
  </dataFields>
  <formats count="2">
    <format dxfId="1">
      <pivotArea dataOnly="0" outline="0" axis="axisValues" fieldPosition="0"/>
    </format>
    <format dxfId="0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" xr10:uid="{00000000-0013-0000-FFFF-FFFF01000000}" sourceName="Mois">
  <pivotTables>
    <pivotTable tabId="1" name="pivotTable_B8"/>
  </pivotTables>
  <data>
    <tabular pivotCacheId="1">
      <items count="12">
        <i x="3" s="1"/>
        <i x="4" s="1"/>
        <i x="5" s="1"/>
        <i x="7" s="1"/>
        <i x="9" s="1"/>
        <i x="10" s="1"/>
        <i x="1" s="1"/>
        <i x="11" s="1"/>
        <i x="6" s="1"/>
        <i x="0" s="1"/>
        <i x="8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1" xr10:uid="{00000000-0013-0000-FFFF-FFFF02000000}" sourceName="Mois">
  <pivotTables>
    <pivotTable tabId="6" name="pivotTable_B9"/>
  </pivotTables>
  <data>
    <tabular pivotCacheId="2">
      <items count="11">
        <i x="0" s="1"/>
        <i x="4" s="1"/>
        <i x="5" s="1"/>
        <i x="1" s="1"/>
        <i x="6" s="1"/>
        <i x="7" s="1"/>
        <i x="2" s="1"/>
        <i x="8" s="1"/>
        <i x="9" s="1"/>
        <i x="10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2" xr10:uid="{D54B1FC8-05EB-4714-99BD-893EC75875ED}" sourceName="Mois">
  <pivotTables>
    <pivotTable tabId="15" name="pivotTable_B10"/>
  </pivotTables>
  <data>
    <tabular pivotCacheId="3">
      <items count="11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ois" xr10:uid="{00000000-0014-0000-FFFF-FFFF01000000}" cache="Segment_Mois" caption="Mois" columnCount="12" style="SlicerStyleDark5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ois 1" xr10:uid="{00000000-0014-0000-FFFF-FFFF02000000}" cache="Segment_Mois1" caption="Mois" columnCount="12" style="SlicerStyleDark5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ois 2" xr10:uid="{1493FCB8-B66E-4944-AF22-669890EDC4CF}" cache="Segment_Mois2" caption="Mois" columnCount="12" style="SlicerStyleDark1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Relationship Id="rId6" Type="http://schemas.openxmlformats.org/officeDocument/2006/relationships/comments" Target="../comments4.xml"/><Relationship Id="rId5" Type="http://schemas.microsoft.com/office/2007/relationships/slicer" Target="../slicers/slicer2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Relationship Id="rId6" Type="http://schemas.openxmlformats.org/officeDocument/2006/relationships/comments" Target="../comments5.xml"/><Relationship Id="rId5" Type="http://schemas.microsoft.com/office/2007/relationships/slicer" Target="../slicers/slicer3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EC0D-F9E5-4EC9-B547-03B61910E642}">
  <dimension ref="A1:AM44"/>
  <sheetViews>
    <sheetView showGridLines="0" tabSelected="1" zoomScale="70" zoomScaleNormal="70" workbookViewId="0">
      <selection activeCell="G33" sqref="G33"/>
    </sheetView>
  </sheetViews>
  <sheetFormatPr baseColWidth="10" defaultRowHeight="15" x14ac:dyDescent="0.25"/>
  <cols>
    <col min="1" max="18" width="11.42578125" style="38"/>
    <col min="19" max="19" width="15.85546875" style="38" customWidth="1"/>
    <col min="20" max="16384" width="11.42578125" style="38"/>
  </cols>
  <sheetData>
    <row r="1" spans="1:39" ht="15" customHeight="1" x14ac:dyDescent="0.35">
      <c r="A1" s="51" t="s">
        <v>873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48"/>
      <c r="O1" s="36"/>
      <c r="P1" s="52"/>
      <c r="Q1" s="52"/>
      <c r="R1" s="48"/>
      <c r="S1" s="36"/>
      <c r="T1" s="52"/>
      <c r="U1" s="52"/>
      <c r="V1" s="48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26.25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N2" s="49"/>
      <c r="O2" s="36"/>
      <c r="P2" s="52"/>
      <c r="Q2" s="52"/>
      <c r="R2" s="49"/>
      <c r="S2" s="36"/>
      <c r="T2" s="52"/>
      <c r="U2" s="52"/>
      <c r="V2" s="49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7" spans="1:39" ht="25.5" x14ac:dyDescent="0.5">
      <c r="B7" s="39" t="s">
        <v>874</v>
      </c>
    </row>
    <row r="8" spans="1:39" ht="19.5" x14ac:dyDescent="0.25">
      <c r="B8" s="40"/>
    </row>
    <row r="9" spans="1:39" ht="19.5" x14ac:dyDescent="0.25">
      <c r="B9" s="40"/>
    </row>
    <row r="10" spans="1:39" ht="19.5" x14ac:dyDescent="0.25">
      <c r="B10" s="40"/>
    </row>
    <row r="11" spans="1:39" ht="19.5" x14ac:dyDescent="0.25">
      <c r="B11" s="40"/>
    </row>
    <row r="12" spans="1:39" ht="25.5" x14ac:dyDescent="0.5">
      <c r="B12" s="39" t="s">
        <v>875</v>
      </c>
    </row>
    <row r="13" spans="1:39" ht="19.5" x14ac:dyDescent="0.25">
      <c r="B13" s="40"/>
    </row>
    <row r="14" spans="1:39" ht="19.5" x14ac:dyDescent="0.25">
      <c r="B14" s="40"/>
    </row>
    <row r="15" spans="1:39" ht="19.5" x14ac:dyDescent="0.25">
      <c r="B15" s="40"/>
    </row>
    <row r="16" spans="1:39" ht="19.5" x14ac:dyDescent="0.25">
      <c r="B16" s="40"/>
    </row>
    <row r="17" spans="1:39" ht="25.5" x14ac:dyDescent="0.5">
      <c r="B17" s="39" t="s">
        <v>876</v>
      </c>
    </row>
    <row r="22" spans="1:39" ht="15" customHeight="1" x14ac:dyDescent="0.25">
      <c r="A22" s="50" t="s">
        <v>877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 ht="15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ht="1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ht="1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39" s="42" customFormat="1" ht="1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s="42" customFormat="1" ht="1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s="42" customFormat="1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s="42" customFormat="1" ht="7.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s="42" customForma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42" customForma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42" customForma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s="42" customForma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showGridLines="0" zoomScale="90" zoomScaleNormal="90" workbookViewId="0">
      <selection activeCell="A8" sqref="A8"/>
    </sheetView>
  </sheetViews>
  <sheetFormatPr baseColWidth="10" defaultRowHeight="15" x14ac:dyDescent="0.25"/>
  <cols>
    <col min="1" max="1" width="24.28515625" customWidth="1"/>
    <col min="2" max="2" width="17.5703125" customWidth="1"/>
    <col min="3" max="3" width="19.85546875" customWidth="1"/>
    <col min="4" max="4" width="15.7109375" bestFit="1" customWidth="1"/>
    <col min="5" max="8" width="24.28515625" customWidth="1"/>
    <col min="9" max="9" width="12.5703125" bestFit="1" customWidth="1"/>
    <col min="10" max="10" width="12" bestFit="1" customWidth="1"/>
    <col min="11" max="11" width="12.5703125" bestFit="1" customWidth="1"/>
    <col min="12" max="12" width="24.5703125" bestFit="1" customWidth="1"/>
    <col min="13" max="13" width="25.140625" bestFit="1" customWidth="1"/>
    <col min="14" max="14" width="29.140625" bestFit="1" customWidth="1"/>
    <col min="15" max="15" width="29.7109375" bestFit="1" customWidth="1"/>
    <col min="16" max="16" width="29.5703125" bestFit="1" customWidth="1"/>
    <col min="17" max="17" width="30.140625" bestFit="1" customWidth="1"/>
  </cols>
  <sheetData>
    <row r="1" spans="1:11" ht="23.25" x14ac:dyDescent="0.35">
      <c r="C1" s="54" t="s">
        <v>0</v>
      </c>
      <c r="D1" s="54"/>
      <c r="E1" s="54"/>
      <c r="F1" s="54"/>
      <c r="G1" s="54"/>
    </row>
    <row r="2" spans="1:11" ht="18.75" x14ac:dyDescent="0.3">
      <c r="A2" s="53"/>
      <c r="B2" s="53"/>
    </row>
    <row r="3" spans="1:11" ht="25.5" x14ac:dyDescent="0.25">
      <c r="A3" s="12" t="s">
        <v>1</v>
      </c>
      <c r="B3" s="46" t="s">
        <v>4</v>
      </c>
      <c r="C3" s="12" t="s">
        <v>2</v>
      </c>
      <c r="D3" s="46" t="s">
        <v>921</v>
      </c>
      <c r="E3" s="12" t="s">
        <v>10</v>
      </c>
      <c r="F3" s="13" t="s">
        <v>11</v>
      </c>
      <c r="G3" s="12" t="s">
        <v>12</v>
      </c>
      <c r="H3" s="55" t="s">
        <v>4</v>
      </c>
      <c r="I3" s="55"/>
    </row>
    <row r="8" spans="1:11" x14ac:dyDescent="0.25">
      <c r="A8" t="str">
        <f>_xll.Assistant.XL.RIK_AL("INF19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0,S=201,G=0,T=0,P=0,O=NF='Texte'_B='0'_U='0'_I='0'_FN='Calibri'_FS='10'_FC='#000000'_BC='#FFFFFF'_AH='1'_AV='1'_Br=[]_BrS='0'_BrC='#FFFFFF'_WpT='0':E=0,S"&amp;"=1021|19,G=0,T=0,P=0,O=NF='Texte'_B='0'_U='0'_I='0'_FN='Calibri'_FS='10'_FC='#000000'_BC='#FFFFFF'_AH='1'_AV='1'_Br=[]_BrS='0'_BrC='#FFFFFF'_WpT='0':E=0,S=114,G=0,T=0,P=0,O=NF='Texte'_B='0'_U='0'_I='0'_FN='Calibri'_FS='1"&amp;"0'_FC='#000000'_BC='#FFFFFF'_AH='1'_AV='1'_Br=[]_BrS='0'_BrC='#FFFFFF'_WpT='0':E=1,S=51,G=0,T=0,P=0,O=NF='Nombre'_B='0'_U='0'_I='0'_FN='Calibri'_FS='10'_FC='#000000'_BC='#FFFFFF'_AH='3'_AV='1'_Br=[]_BrS='0'_BrC='#FFFFFF'"&amp;"_WpT='0':E=0,S=57,G=0,T=0,P=0,O=NF='Texte'_B='0'_U='0'_I='0'_FN='Calibri'_FS='10'_FC='#000000'_BC='#FFFFFF'_AH='1'_AV='1'_Br=[]_BrS='0'_BrC='#FFFFFF'_WpT='0':E=2,S=110,G=0,T=0,P=0,O=NF='Texte'_B='0'_U='0'_I='0'_FN='Calib"&amp;"ri'_FS='10'_FC='#000000'_BC='#FFFFFF'_AH='1'_AV='1'_Br=[]_BrS='0'_BrC='#FFFFFF'_WpT='0':E=1,S=52,G=0,T=0,P=0,O=NF='Nombre'_B='0'_U='0'_I='0'_FN='Calibri'_FS='10'_FC='#000000'_BC='#FFFFFF'_AH='3'_AV='1'_Br=[]_BrS='0'_BrC="&amp;"'#FFFFFF'_WpT='0':E=0,S=108,G=0,T=0,P=0,O=NF='Texte'_B='0'_U='0'_I='0'_FN='Calibri'_FS='10'_FC='#000000'_BC='#FFFFFF'_AH='1'_AV='1'_Br=[]_BrS='0'_BrC='#FFFFFF'_WpT='0':E=0,S=58,G=0,T=0,P=0,O=NF='Texte'_B='0'_U='0'_I='0'_"&amp;"FN='Calibri'_FS='10'_FC='#000000'_BC='#FFFFFF'_AH='1'_AV='1'_Br=[]_BrS='0'_BrC='#FFFFFF'_WpT='0':@R=A,S=57,V={0}:R=B,S=108,V={1}:R=C,S=39,V={2}:R=D,S=35,V={3}:",$D$3,$F$3,$H$3,$B$3)</f>
        <v/>
      </c>
    </row>
    <row r="9" spans="1:11" x14ac:dyDescent="0.25">
      <c r="B9" s="3" t="s">
        <v>13</v>
      </c>
    </row>
    <row r="10" spans="1:11" x14ac:dyDescent="0.25">
      <c r="B10">
        <v>2017</v>
      </c>
      <c r="F10">
        <v>2016</v>
      </c>
      <c r="J10">
        <v>2018</v>
      </c>
    </row>
    <row r="11" spans="1:11" x14ac:dyDescent="0.25">
      <c r="B11" t="s">
        <v>78</v>
      </c>
      <c r="D11" t="s">
        <v>79</v>
      </c>
      <c r="F11" t="s">
        <v>78</v>
      </c>
      <c r="H11" t="s">
        <v>79</v>
      </c>
      <c r="J11" t="s">
        <v>79</v>
      </c>
    </row>
    <row r="12" spans="1:11" x14ac:dyDescent="0.25">
      <c r="A12" s="3" t="s">
        <v>15</v>
      </c>
      <c r="B12" t="s">
        <v>76</v>
      </c>
      <c r="C12" t="s">
        <v>77</v>
      </c>
      <c r="D12" t="s">
        <v>76</v>
      </c>
      <c r="E12" t="s">
        <v>77</v>
      </c>
      <c r="F12" t="s">
        <v>76</v>
      </c>
      <c r="G12" t="s">
        <v>77</v>
      </c>
      <c r="H12" t="s">
        <v>76</v>
      </c>
      <c r="I12" t="s">
        <v>77</v>
      </c>
      <c r="J12" t="s">
        <v>76</v>
      </c>
      <c r="K12" t="s">
        <v>77</v>
      </c>
    </row>
    <row r="13" spans="1:11" x14ac:dyDescent="0.25">
      <c r="A13" s="4" t="s">
        <v>7</v>
      </c>
      <c r="B13" s="2">
        <v>11</v>
      </c>
      <c r="C13" s="2">
        <v>12559836.42</v>
      </c>
      <c r="D13" s="2">
        <v>12</v>
      </c>
      <c r="E13" s="2">
        <v>12427475.73</v>
      </c>
      <c r="F13" s="2">
        <v>31</v>
      </c>
      <c r="G13" s="2">
        <v>1797820.5699999998</v>
      </c>
      <c r="H13" s="2">
        <v>12</v>
      </c>
      <c r="I13" s="2">
        <v>688240.91999999993</v>
      </c>
      <c r="J13" s="2"/>
      <c r="K13" s="2"/>
    </row>
    <row r="14" spans="1:11" x14ac:dyDescent="0.25">
      <c r="A14" s="4" t="s">
        <v>9</v>
      </c>
      <c r="B14" s="2">
        <v>4</v>
      </c>
      <c r="C14" s="2">
        <v>57983.88</v>
      </c>
      <c r="D14" s="2">
        <v>3</v>
      </c>
      <c r="E14" s="2">
        <v>63357.57</v>
      </c>
      <c r="F14" s="2">
        <v>9</v>
      </c>
      <c r="G14" s="2">
        <v>138324.04999999999</v>
      </c>
      <c r="H14" s="2">
        <v>1</v>
      </c>
      <c r="I14" s="2">
        <v>44477.919999999998</v>
      </c>
      <c r="J14" s="2"/>
      <c r="K14" s="2"/>
    </row>
    <row r="15" spans="1:11" x14ac:dyDescent="0.25">
      <c r="A15" s="4" t="s">
        <v>6</v>
      </c>
      <c r="B15" s="2">
        <v>7</v>
      </c>
      <c r="C15" s="2">
        <v>418489.65</v>
      </c>
      <c r="D15" s="2">
        <v>8</v>
      </c>
      <c r="E15" s="2">
        <v>368978.68</v>
      </c>
      <c r="F15" s="2">
        <v>23</v>
      </c>
      <c r="G15" s="2">
        <v>459888.46</v>
      </c>
      <c r="H15" s="2">
        <v>19</v>
      </c>
      <c r="I15" s="2">
        <v>7921061.6899999995</v>
      </c>
      <c r="J15" s="2"/>
      <c r="K15" s="2"/>
    </row>
    <row r="16" spans="1:11" x14ac:dyDescent="0.25">
      <c r="A16" s="4" t="s">
        <v>5</v>
      </c>
      <c r="B16" s="2">
        <v>4</v>
      </c>
      <c r="C16" s="2">
        <v>33656.959999999999</v>
      </c>
      <c r="D16" s="2">
        <v>7</v>
      </c>
      <c r="E16" s="2">
        <v>43306.82</v>
      </c>
      <c r="F16" s="2">
        <v>20</v>
      </c>
      <c r="G16" s="2">
        <v>749596.59</v>
      </c>
      <c r="H16" s="2">
        <v>8</v>
      </c>
      <c r="I16" s="2">
        <v>593725.69999999995</v>
      </c>
      <c r="J16" s="2"/>
      <c r="K16" s="2"/>
    </row>
    <row r="17" spans="1:11" x14ac:dyDescent="0.25">
      <c r="A17" s="4" t="s">
        <v>8</v>
      </c>
      <c r="B17" s="2">
        <v>4</v>
      </c>
      <c r="C17" s="2">
        <v>191771</v>
      </c>
      <c r="D17" s="2">
        <v>7</v>
      </c>
      <c r="E17" s="2">
        <v>204474.5</v>
      </c>
      <c r="F17" s="2">
        <v>11</v>
      </c>
      <c r="G17" s="2">
        <v>328572.46000000002</v>
      </c>
      <c r="H17" s="2">
        <v>6</v>
      </c>
      <c r="I17" s="2">
        <v>71348.27</v>
      </c>
      <c r="J17" s="2">
        <v>1</v>
      </c>
      <c r="K17" s="2">
        <v>0</v>
      </c>
    </row>
    <row r="18" spans="1:11" x14ac:dyDescent="0.25">
      <c r="A18" s="4" t="s">
        <v>16</v>
      </c>
      <c r="B18" s="2"/>
      <c r="C18" s="2"/>
      <c r="D18" s="2">
        <v>8</v>
      </c>
      <c r="E18" s="2">
        <v>609.29999999999995</v>
      </c>
      <c r="F18" s="2"/>
      <c r="G18" s="2"/>
      <c r="H18" s="2">
        <v>17</v>
      </c>
      <c r="I18" s="2">
        <v>407284.52999999997</v>
      </c>
      <c r="J18" s="2"/>
      <c r="K18" s="2"/>
    </row>
    <row r="19" spans="1:11" x14ac:dyDescent="0.25">
      <c r="A19" s="4" t="s">
        <v>14</v>
      </c>
      <c r="B19" s="2">
        <v>30</v>
      </c>
      <c r="C19" s="2">
        <v>13261737.910000002</v>
      </c>
      <c r="D19" s="2">
        <v>45</v>
      </c>
      <c r="E19" s="2">
        <v>13108202.600000001</v>
      </c>
      <c r="F19" s="2">
        <v>94</v>
      </c>
      <c r="G19" s="2">
        <v>3474202.13</v>
      </c>
      <c r="H19" s="2">
        <v>63</v>
      </c>
      <c r="I19" s="2">
        <v>9726139.0299999975</v>
      </c>
      <c r="J19" s="2">
        <v>1</v>
      </c>
      <c r="K19" s="2">
        <v>0</v>
      </c>
    </row>
    <row r="51" spans="2:10" x14ac:dyDescent="0.25">
      <c r="B51" s="1"/>
      <c r="C51" s="1"/>
      <c r="D51" s="2"/>
      <c r="E51" s="1"/>
      <c r="F51" s="1"/>
      <c r="G51" s="2"/>
      <c r="H51" s="1"/>
      <c r="I51" s="1"/>
      <c r="J51" s="1"/>
    </row>
    <row r="88" spans="2:10" x14ac:dyDescent="0.25">
      <c r="B88" s="1"/>
      <c r="C88" s="1"/>
      <c r="D88" s="2"/>
      <c r="E88" s="1"/>
      <c r="F88" s="1"/>
      <c r="G88" s="2"/>
      <c r="H88" s="1"/>
      <c r="I88" s="1"/>
      <c r="J88" s="1"/>
    </row>
    <row r="160" spans="2:10" x14ac:dyDescent="0.25">
      <c r="B160" s="1"/>
      <c r="C160" s="1"/>
      <c r="D160" s="2"/>
      <c r="E160" s="1"/>
      <c r="F160" s="1"/>
      <c r="G160" s="2"/>
      <c r="H160" s="1"/>
      <c r="I160" s="1"/>
      <c r="J160" s="1"/>
    </row>
  </sheetData>
  <mergeCells count="3">
    <mergeCell ref="A2:B2"/>
    <mergeCell ref="C1:G1"/>
    <mergeCell ref="H3:I3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showGridLines="0" workbookViewId="0">
      <selection activeCell="A8" sqref="A8"/>
    </sheetView>
  </sheetViews>
  <sheetFormatPr baseColWidth="10" defaultRowHeight="15" x14ac:dyDescent="0.25"/>
  <cols>
    <col min="1" max="1" width="14.7109375" bestFit="1" customWidth="1"/>
    <col min="2" max="2" width="32.85546875" customWidth="1"/>
    <col min="3" max="3" width="14" bestFit="1" customWidth="1"/>
    <col min="4" max="4" width="15.5703125" bestFit="1" customWidth="1"/>
    <col min="5" max="5" width="14" bestFit="1" customWidth="1"/>
    <col min="6" max="6" width="12.140625" bestFit="1" customWidth="1"/>
    <col min="7" max="7" width="21.7109375" bestFit="1" customWidth="1"/>
    <col min="8" max="9" width="19.85546875" customWidth="1"/>
    <col min="10" max="10" width="15.5703125" bestFit="1" customWidth="1"/>
    <col min="11" max="11" width="16" customWidth="1"/>
    <col min="12" max="12" width="20.140625" bestFit="1" customWidth="1"/>
    <col min="13" max="14" width="18.5703125" bestFit="1" customWidth="1"/>
    <col min="15" max="15" width="35" bestFit="1" customWidth="1"/>
    <col min="16" max="16" width="30.28515625" bestFit="1" customWidth="1"/>
  </cols>
  <sheetData>
    <row r="1" spans="1:14" ht="23.25" x14ac:dyDescent="0.35">
      <c r="C1" s="54" t="s">
        <v>80</v>
      </c>
      <c r="D1" s="54"/>
      <c r="E1" s="54"/>
      <c r="F1" s="54"/>
      <c r="G1" s="54"/>
    </row>
    <row r="3" spans="1:14" ht="25.5" x14ac:dyDescent="0.25">
      <c r="A3" s="12" t="s">
        <v>1</v>
      </c>
      <c r="B3" s="13" t="s">
        <v>4</v>
      </c>
      <c r="C3" s="12" t="s">
        <v>2</v>
      </c>
      <c r="D3" s="13">
        <v>2017.2016000000001</v>
      </c>
      <c r="E3" s="12" t="s">
        <v>3</v>
      </c>
      <c r="F3" s="46" t="s">
        <v>4</v>
      </c>
      <c r="G3" s="12" t="s">
        <v>10</v>
      </c>
      <c r="H3" s="55" t="s">
        <v>11</v>
      </c>
      <c r="I3" s="55"/>
      <c r="J3" s="56" t="s">
        <v>24</v>
      </c>
      <c r="K3" s="57"/>
      <c r="L3" s="58" t="s">
        <v>4</v>
      </c>
      <c r="M3" s="58"/>
      <c r="N3" s="58"/>
    </row>
    <row r="4" spans="1:14" ht="9.75" customHeight="1" x14ac:dyDescent="0.25"/>
    <row r="5" spans="1:14" ht="9.75" customHeight="1" x14ac:dyDescent="0.25"/>
    <row r="8" spans="1:14" x14ac:dyDescent="0.25">
      <c r="A8" t="str">
        <f>_xll.Assistant.XL.RIK_AL("INF19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0,S=114,G=0,T=0,P=0,O=NF='Texte'_B='0'_U='0'_I='0'_FN='Calibri'_FS='10'_FC='#000000'_BC='#FFFFFF'_AH='1'_AV='1'_Br=[]_BrS='0'_BrC='#FFFFFF'_WpT='0':E=1,S"&amp;"=51,G=0,T=0,P=0,O=NF='Nombre'_B='0'_U='0'_I='0'_FN='Calibri'_FS='10'_FC='#000000'_BC='#FFFFFF'_AH='3'_AV='1'_Br=[]_BrS='0'_BrC='#FFFFFF'_WpT='0':E=0,S=57,G=0,T=0,P=0,O=NF='Texte'_B='0'_U='0'_I='0'_FN='Calibri'_FS='10'_FC"&amp;"='#000000'_BC='#FFFFFF'_AH='1'_AV='1'_Br=[]_BrS='0'_BrC='#FFFFFF'_WpT='0':E=2,S=110,G=0,T=0,P=0,O=NF='Texte'_B='0'_U='0'_I='0'_FN='Calibri'_FS='10'_FC='#000000'_BC='#FFFFFF'_AH='1'_AV='1'_Br=[]_BrS='0'_BrC='#FFFFFF'_WpT="&amp;"'0':E=1,S=52,G=0,T=0,P=0,O=NF='Nombre'_B='0'_U='0'_I='0'_FN='Calibri'_FS='10'_FC='#000000'_BC='#FFFFFF'_AH='3'_AV='1'_Br=[]_BrS='0'_BrC='#FFFFFF'_WpT='0':E=0,S=108,G=0,T=0,P=0,O=NF='Texte'_B='0'_U='0'_I='0'_FN='Calibri'_"&amp;"FS='10'_FC='#000000'_BC='#FFFFFF'_AH='1'_AV='1'_Br=[]_BrS='0'_BrC='#FFFFFF'_WpT='0':E=0,S=20|7,G=0,T=0,P=0,O=NF='Texte'_B='0'_U='0'_I='0'_FN='Calibri'_FS='10'_FC='#000000'_BC='#FFFFFF'_AH='1'_AV='1'_Br=[]_BrS='0'_BrC='#F"&amp;"FFFFF'_WpT='0':E=0,S=20|2,G=0,T=0,P=0,O=NF='Texte'_B='0'_U='0'_I='0'_FN='Calibri'_FS='10'_FC='#000000'_BC='#FFFFFF'_AH='1'_AV='1'_Br=[]_BrS='0'_BrC='#FFFFFF'_WpT='0':E=0,S=58,G=0,T=0,P=0,O=NF='Texte'_B='0'_U='0'_I='0'_FN"&amp;"='Calibri'_FS='10'_FC='#000000'_BC='#FFFFFF'_AH='1'_AV='1'_Br=[]_BrS='0'_BrC='#FFFFFF'_WpT='0':@R=A,S=205,V={0}:R=B,S=57,V={1}:R=C,S=58,V={2}:R=D,S=108,V={3}:R=E,S=20|2,V={4}:",$B$3,$D$3,$F$3,$H$3,$L$3)</f>
        <v/>
      </c>
    </row>
    <row r="9" spans="1:14" x14ac:dyDescent="0.25">
      <c r="C9" s="3" t="s">
        <v>2</v>
      </c>
      <c r="D9" s="3" t="s">
        <v>93</v>
      </c>
      <c r="E9" s="3" t="s">
        <v>94</v>
      </c>
    </row>
    <row r="10" spans="1:14" x14ac:dyDescent="0.25">
      <c r="C10">
        <v>2016</v>
      </c>
      <c r="G10" t="s">
        <v>86</v>
      </c>
      <c r="H10" t="s">
        <v>89</v>
      </c>
      <c r="I10">
        <v>2017</v>
      </c>
      <c r="M10" t="s">
        <v>87</v>
      </c>
      <c r="N10" t="s">
        <v>90</v>
      </c>
    </row>
    <row r="11" spans="1:14" x14ac:dyDescent="0.25">
      <c r="C11" t="s">
        <v>92</v>
      </c>
      <c r="E11" t="s">
        <v>78</v>
      </c>
      <c r="I11" t="s">
        <v>92</v>
      </c>
      <c r="K11" t="s">
        <v>78</v>
      </c>
    </row>
    <row r="12" spans="1:14" ht="30" x14ac:dyDescent="0.25">
      <c r="A12" s="3" t="s">
        <v>97</v>
      </c>
      <c r="B12" s="3" t="s">
        <v>95</v>
      </c>
      <c r="C12" s="6" t="s">
        <v>88</v>
      </c>
      <c r="D12" s="6" t="s">
        <v>91</v>
      </c>
      <c r="E12" s="6" t="s">
        <v>88</v>
      </c>
      <c r="F12" s="6" t="s">
        <v>91</v>
      </c>
      <c r="I12" s="6" t="s">
        <v>88</v>
      </c>
      <c r="J12" s="6" t="s">
        <v>91</v>
      </c>
      <c r="K12" s="6" t="s">
        <v>88</v>
      </c>
      <c r="L12" s="6" t="s">
        <v>91</v>
      </c>
    </row>
    <row r="13" spans="1:14" x14ac:dyDescent="0.25">
      <c r="A13" t="s">
        <v>98</v>
      </c>
      <c r="B13" t="s">
        <v>22</v>
      </c>
      <c r="C13" s="14">
        <v>715.74</v>
      </c>
      <c r="D13" s="14">
        <v>1</v>
      </c>
      <c r="E13" s="14">
        <v>63990</v>
      </c>
      <c r="F13" s="14">
        <v>1</v>
      </c>
      <c r="G13" s="14">
        <v>64705.74</v>
      </c>
      <c r="H13" s="14">
        <v>2</v>
      </c>
      <c r="I13" s="14">
        <v>12234453.029999999</v>
      </c>
      <c r="J13" s="14">
        <v>1</v>
      </c>
      <c r="K13" s="14">
        <v>12372577.109999999</v>
      </c>
      <c r="L13" s="14">
        <v>2</v>
      </c>
      <c r="M13" s="14">
        <v>24607030.140000001</v>
      </c>
      <c r="N13" s="14">
        <v>3</v>
      </c>
    </row>
    <row r="14" spans="1:14" x14ac:dyDescent="0.25">
      <c r="A14" t="s">
        <v>99</v>
      </c>
      <c r="B14" t="s">
        <v>30</v>
      </c>
      <c r="C14" s="14">
        <v>131100.79</v>
      </c>
      <c r="D14" s="14">
        <v>1</v>
      </c>
      <c r="E14" s="14"/>
      <c r="F14" s="14"/>
      <c r="G14" s="14">
        <v>131100.79</v>
      </c>
      <c r="H14" s="14">
        <v>1</v>
      </c>
      <c r="I14" s="14">
        <v>89000</v>
      </c>
      <c r="J14" s="14">
        <v>1</v>
      </c>
      <c r="K14" s="14">
        <v>89000</v>
      </c>
      <c r="L14" s="14">
        <v>1</v>
      </c>
      <c r="M14" s="14">
        <v>178000</v>
      </c>
      <c r="N14" s="14">
        <v>2</v>
      </c>
    </row>
    <row r="15" spans="1:14" x14ac:dyDescent="0.25">
      <c r="A15" t="s">
        <v>100</v>
      </c>
      <c r="B15" t="s">
        <v>34</v>
      </c>
      <c r="C15" s="14">
        <v>31350.959999999999</v>
      </c>
      <c r="D15" s="14">
        <v>5</v>
      </c>
      <c r="E15" s="14">
        <v>16196</v>
      </c>
      <c r="F15" s="14">
        <v>1</v>
      </c>
      <c r="G15" s="14">
        <v>47546.96</v>
      </c>
      <c r="H15" s="14">
        <v>6</v>
      </c>
      <c r="I15" s="14">
        <v>66818.87</v>
      </c>
      <c r="J15" s="14">
        <v>2</v>
      </c>
      <c r="K15" s="14">
        <v>63618.87</v>
      </c>
      <c r="L15" s="14">
        <v>2</v>
      </c>
      <c r="M15" s="14">
        <v>130437.73999999999</v>
      </c>
      <c r="N15" s="14">
        <v>4</v>
      </c>
    </row>
    <row r="16" spans="1:14" x14ac:dyDescent="0.25">
      <c r="A16" t="s">
        <v>101</v>
      </c>
      <c r="B16" t="s">
        <v>35</v>
      </c>
      <c r="C16" s="14">
        <v>45851.44</v>
      </c>
      <c r="D16" s="14">
        <v>2</v>
      </c>
      <c r="E16" s="14">
        <v>78319.08</v>
      </c>
      <c r="F16" s="14">
        <v>2</v>
      </c>
      <c r="G16" s="14">
        <v>124170.51999999999</v>
      </c>
      <c r="H16" s="14">
        <v>4</v>
      </c>
      <c r="I16" s="14"/>
      <c r="J16" s="14"/>
      <c r="K16" s="14"/>
      <c r="L16" s="14"/>
      <c r="M16" s="14"/>
      <c r="N16" s="14"/>
    </row>
    <row r="17" spans="1:14" x14ac:dyDescent="0.25">
      <c r="A17" t="s">
        <v>102</v>
      </c>
      <c r="B17" t="s">
        <v>36</v>
      </c>
      <c r="C17" s="14"/>
      <c r="D17" s="14"/>
      <c r="E17" s="14">
        <v>13540.16</v>
      </c>
      <c r="F17" s="14">
        <v>1</v>
      </c>
      <c r="G17" s="14">
        <v>13540.16</v>
      </c>
      <c r="H17" s="14">
        <v>1</v>
      </c>
      <c r="I17" s="14">
        <v>27170.66</v>
      </c>
      <c r="J17" s="14">
        <v>1</v>
      </c>
      <c r="K17" s="14">
        <v>7890.53</v>
      </c>
      <c r="L17" s="14">
        <v>1</v>
      </c>
      <c r="M17" s="14">
        <v>35061.19</v>
      </c>
      <c r="N17" s="14">
        <v>2</v>
      </c>
    </row>
    <row r="18" spans="1:14" x14ac:dyDescent="0.25">
      <c r="A18" t="s">
        <v>103</v>
      </c>
      <c r="B18" t="s">
        <v>45</v>
      </c>
      <c r="C18" s="14">
        <v>58000</v>
      </c>
      <c r="D18" s="14">
        <v>1</v>
      </c>
      <c r="E18" s="14">
        <v>280138.44</v>
      </c>
      <c r="F18" s="14">
        <v>5</v>
      </c>
      <c r="G18" s="14">
        <v>338138.44000000006</v>
      </c>
      <c r="H18" s="14">
        <v>6</v>
      </c>
      <c r="I18" s="14">
        <v>7274.53</v>
      </c>
      <c r="J18" s="14">
        <v>1</v>
      </c>
      <c r="K18" s="14"/>
      <c r="L18" s="14"/>
      <c r="M18" s="14">
        <v>7274.53</v>
      </c>
      <c r="N18" s="14">
        <v>1</v>
      </c>
    </row>
    <row r="19" spans="1:14" x14ac:dyDescent="0.25">
      <c r="A19" t="s">
        <v>104</v>
      </c>
      <c r="B19" t="s">
        <v>46</v>
      </c>
      <c r="C19" s="14">
        <v>63920.649999999994</v>
      </c>
      <c r="D19" s="14">
        <v>3</v>
      </c>
      <c r="E19" s="14">
        <v>760780.74</v>
      </c>
      <c r="F19" s="14">
        <v>6</v>
      </c>
      <c r="G19" s="14">
        <v>824701.3899999999</v>
      </c>
      <c r="H19" s="14">
        <v>9</v>
      </c>
      <c r="I19" s="14">
        <v>196091.67</v>
      </c>
      <c r="J19" s="14">
        <v>3</v>
      </c>
      <c r="K19" s="14">
        <v>223711.45</v>
      </c>
      <c r="L19" s="14">
        <v>3</v>
      </c>
      <c r="M19" s="14">
        <v>419803.12</v>
      </c>
      <c r="N19" s="14">
        <v>6</v>
      </c>
    </row>
    <row r="20" spans="1:14" x14ac:dyDescent="0.25">
      <c r="A20" t="s">
        <v>105</v>
      </c>
      <c r="B20" t="s">
        <v>47</v>
      </c>
      <c r="C20" s="14">
        <v>124115.71</v>
      </c>
      <c r="D20" s="14">
        <v>1</v>
      </c>
      <c r="E20" s="14">
        <v>24852.379999999997</v>
      </c>
      <c r="F20" s="14">
        <v>3</v>
      </c>
      <c r="G20" s="14">
        <v>148968.09</v>
      </c>
      <c r="H20" s="14">
        <v>4</v>
      </c>
      <c r="I20" s="14">
        <v>11060</v>
      </c>
      <c r="J20" s="14">
        <v>2</v>
      </c>
      <c r="K20" s="14">
        <v>16189.97</v>
      </c>
      <c r="L20" s="14">
        <v>1</v>
      </c>
      <c r="M20" s="14">
        <v>27249.97</v>
      </c>
      <c r="N20" s="14">
        <v>3</v>
      </c>
    </row>
    <row r="21" spans="1:14" x14ac:dyDescent="0.25">
      <c r="A21" t="s">
        <v>106</v>
      </c>
      <c r="B21" t="s">
        <v>48</v>
      </c>
      <c r="C21" s="14"/>
      <c r="D21" s="14"/>
      <c r="E21" s="14">
        <v>73834.100000000006</v>
      </c>
      <c r="F21" s="14">
        <v>5</v>
      </c>
      <c r="G21" s="14">
        <v>73834.100000000006</v>
      </c>
      <c r="H21" s="14">
        <v>5</v>
      </c>
      <c r="I21" s="14">
        <v>1023.58</v>
      </c>
      <c r="J21" s="14">
        <v>1</v>
      </c>
      <c r="K21" s="14"/>
      <c r="L21" s="14"/>
      <c r="M21" s="14">
        <v>1023.58</v>
      </c>
      <c r="N21" s="14">
        <v>1</v>
      </c>
    </row>
    <row r="22" spans="1:14" x14ac:dyDescent="0.25">
      <c r="A22" t="s">
        <v>107</v>
      </c>
      <c r="B22" t="s">
        <v>49</v>
      </c>
      <c r="C22" s="14">
        <v>7580894.4000000004</v>
      </c>
      <c r="D22" s="14">
        <v>6</v>
      </c>
      <c r="E22" s="14">
        <v>562969.11</v>
      </c>
      <c r="F22" s="14">
        <v>7</v>
      </c>
      <c r="G22" s="14">
        <v>8143863.5099999998</v>
      </c>
      <c r="H22" s="14">
        <v>13</v>
      </c>
      <c r="I22" s="14">
        <v>20000</v>
      </c>
      <c r="J22" s="14">
        <v>1</v>
      </c>
      <c r="K22" s="14"/>
      <c r="L22" s="14"/>
      <c r="M22" s="14">
        <v>20000</v>
      </c>
      <c r="N22" s="14">
        <v>1</v>
      </c>
    </row>
    <row r="23" spans="1:14" x14ac:dyDescent="0.25">
      <c r="A23" t="s">
        <v>108</v>
      </c>
      <c r="B23" t="s">
        <v>23</v>
      </c>
      <c r="C23" s="14">
        <v>24775.200000000001</v>
      </c>
      <c r="D23" s="14">
        <v>3</v>
      </c>
      <c r="E23" s="14">
        <v>146754.15000000002</v>
      </c>
      <c r="F23" s="14">
        <v>4</v>
      </c>
      <c r="G23" s="14">
        <v>171529.35</v>
      </c>
      <c r="H23" s="14">
        <v>7</v>
      </c>
      <c r="I23" s="14">
        <v>104008.46</v>
      </c>
      <c r="J23" s="14">
        <v>2</v>
      </c>
      <c r="K23" s="14">
        <v>133101.69</v>
      </c>
      <c r="L23" s="14">
        <v>2</v>
      </c>
      <c r="M23" s="14">
        <v>237110.15000000002</v>
      </c>
      <c r="N23" s="14">
        <v>4</v>
      </c>
    </row>
    <row r="24" spans="1:14" x14ac:dyDescent="0.25">
      <c r="A24" t="s">
        <v>109</v>
      </c>
      <c r="B24" t="s">
        <v>55</v>
      </c>
      <c r="C24" s="14"/>
      <c r="D24" s="14"/>
      <c r="E24" s="14"/>
      <c r="F24" s="14"/>
      <c r="G24" s="14"/>
      <c r="H24" s="14"/>
      <c r="I24" s="14">
        <v>84556.71</v>
      </c>
      <c r="J24" s="14">
        <v>1</v>
      </c>
      <c r="K24" s="14">
        <v>102891.62</v>
      </c>
      <c r="L24" s="14">
        <v>1</v>
      </c>
      <c r="M24" s="14">
        <v>187448.33000000002</v>
      </c>
      <c r="N24" s="14">
        <v>2</v>
      </c>
    </row>
    <row r="25" spans="1:14" x14ac:dyDescent="0.25">
      <c r="A25" t="s">
        <v>110</v>
      </c>
      <c r="B25" t="s">
        <v>53</v>
      </c>
      <c r="C25" s="14"/>
      <c r="D25" s="14"/>
      <c r="E25" s="14">
        <v>33867.990000000005</v>
      </c>
      <c r="F25" s="14">
        <v>2</v>
      </c>
      <c r="G25" s="14">
        <v>33867.990000000005</v>
      </c>
      <c r="H25" s="14">
        <v>2</v>
      </c>
      <c r="I25" s="14">
        <v>13183.62</v>
      </c>
      <c r="J25" s="14">
        <v>1</v>
      </c>
      <c r="K25" s="14">
        <v>20880</v>
      </c>
      <c r="L25" s="14">
        <v>2</v>
      </c>
      <c r="M25" s="14">
        <v>34063.620000000003</v>
      </c>
      <c r="N25" s="14">
        <v>3</v>
      </c>
    </row>
    <row r="26" spans="1:14" x14ac:dyDescent="0.25">
      <c r="A26" t="s">
        <v>111</v>
      </c>
      <c r="B26" t="s">
        <v>42</v>
      </c>
      <c r="C26" s="14">
        <v>405038.09</v>
      </c>
      <c r="D26" s="14">
        <v>3</v>
      </c>
      <c r="E26" s="14">
        <v>116591.8</v>
      </c>
      <c r="F26" s="14">
        <v>2</v>
      </c>
      <c r="G26" s="14">
        <v>521629.89</v>
      </c>
      <c r="H26" s="14">
        <v>5</v>
      </c>
      <c r="I26" s="14"/>
      <c r="J26" s="14"/>
      <c r="K26" s="14"/>
      <c r="L26" s="14"/>
      <c r="M26" s="14"/>
      <c r="N26" s="14"/>
    </row>
    <row r="27" spans="1:14" x14ac:dyDescent="0.25">
      <c r="A27" t="s">
        <v>112</v>
      </c>
      <c r="B27" t="s">
        <v>43</v>
      </c>
      <c r="C27" s="14">
        <v>44109.13</v>
      </c>
      <c r="D27" s="14">
        <v>2</v>
      </c>
      <c r="E27" s="14">
        <v>387427.85</v>
      </c>
      <c r="F27" s="14">
        <v>5</v>
      </c>
      <c r="G27" s="14">
        <v>431536.98</v>
      </c>
      <c r="H27" s="14">
        <v>7</v>
      </c>
      <c r="I27" s="14"/>
      <c r="J27" s="14"/>
      <c r="K27" s="14"/>
      <c r="L27" s="14"/>
      <c r="M27" s="14"/>
      <c r="N27" s="14"/>
    </row>
    <row r="28" spans="1:14" x14ac:dyDescent="0.25">
      <c r="A28" t="s">
        <v>113</v>
      </c>
      <c r="B28" t="s">
        <v>52</v>
      </c>
      <c r="C28" s="14">
        <v>121706.65</v>
      </c>
      <c r="D28" s="14">
        <v>2</v>
      </c>
      <c r="E28" s="14">
        <v>226681.34</v>
      </c>
      <c r="F28" s="14">
        <v>3</v>
      </c>
      <c r="G28" s="14">
        <v>348387.99</v>
      </c>
      <c r="H28" s="14">
        <v>5</v>
      </c>
      <c r="I28" s="14">
        <v>417.25</v>
      </c>
      <c r="J28" s="14">
        <v>2</v>
      </c>
      <c r="K28" s="14"/>
      <c r="L28" s="14"/>
      <c r="M28" s="14">
        <v>417.25</v>
      </c>
      <c r="N28" s="14">
        <v>2</v>
      </c>
    </row>
    <row r="29" spans="1:14" x14ac:dyDescent="0.25">
      <c r="A29" t="s">
        <v>114</v>
      </c>
      <c r="B29" t="s">
        <v>18</v>
      </c>
      <c r="C29" s="14">
        <v>68554.899999999994</v>
      </c>
      <c r="D29" s="14">
        <v>3</v>
      </c>
      <c r="E29" s="14">
        <v>293752.83</v>
      </c>
      <c r="F29" s="14">
        <v>2</v>
      </c>
      <c r="G29" s="14">
        <v>362307.73</v>
      </c>
      <c r="H29" s="14">
        <v>5</v>
      </c>
      <c r="I29" s="14">
        <v>57737.57</v>
      </c>
      <c r="J29" s="14">
        <v>1</v>
      </c>
      <c r="K29" s="14">
        <v>52874.38</v>
      </c>
      <c r="L29" s="14">
        <v>1</v>
      </c>
      <c r="M29" s="14">
        <v>110611.95</v>
      </c>
      <c r="N29" s="14">
        <v>2</v>
      </c>
    </row>
    <row r="30" spans="1:14" x14ac:dyDescent="0.25">
      <c r="A30" t="s">
        <v>115</v>
      </c>
      <c r="B30" t="s">
        <v>28</v>
      </c>
      <c r="C30" s="14">
        <v>0</v>
      </c>
      <c r="D30" s="14">
        <v>1</v>
      </c>
      <c r="E30" s="14">
        <v>49800</v>
      </c>
      <c r="F30" s="14">
        <v>3</v>
      </c>
      <c r="G30" s="14">
        <v>49800</v>
      </c>
      <c r="H30" s="14">
        <v>4</v>
      </c>
      <c r="I30" s="14"/>
      <c r="J30" s="14"/>
      <c r="K30" s="14"/>
      <c r="L30" s="14"/>
      <c r="M30" s="14"/>
      <c r="N30" s="14"/>
    </row>
    <row r="31" spans="1:14" x14ac:dyDescent="0.25">
      <c r="A31" t="s">
        <v>116</v>
      </c>
      <c r="B31" t="s">
        <v>54</v>
      </c>
      <c r="C31" s="14"/>
      <c r="D31" s="14"/>
      <c r="E31" s="14">
        <v>9700.18</v>
      </c>
      <c r="F31" s="14">
        <v>1</v>
      </c>
      <c r="G31" s="14">
        <v>9700.18</v>
      </c>
      <c r="H31" s="14">
        <v>1</v>
      </c>
      <c r="I31" s="14"/>
      <c r="J31" s="14"/>
      <c r="K31" s="14"/>
      <c r="L31" s="14"/>
      <c r="M31" s="14"/>
      <c r="N31" s="14"/>
    </row>
    <row r="32" spans="1:14" x14ac:dyDescent="0.25">
      <c r="A32" t="s">
        <v>117</v>
      </c>
      <c r="B32" t="s">
        <v>26</v>
      </c>
      <c r="C32" s="14">
        <v>55200</v>
      </c>
      <c r="D32" s="14">
        <v>4</v>
      </c>
      <c r="E32" s="14"/>
      <c r="F32" s="14"/>
      <c r="G32" s="14">
        <v>55200</v>
      </c>
      <c r="H32" s="14">
        <v>4</v>
      </c>
      <c r="I32" s="14">
        <v>0</v>
      </c>
      <c r="J32" s="14">
        <v>3</v>
      </c>
      <c r="K32" s="14"/>
      <c r="L32" s="14"/>
      <c r="M32" s="14">
        <v>0</v>
      </c>
      <c r="N32" s="14">
        <v>3</v>
      </c>
    </row>
    <row r="33" spans="1:14" x14ac:dyDescent="0.25">
      <c r="A33" t="s">
        <v>118</v>
      </c>
      <c r="B33" t="s">
        <v>20</v>
      </c>
      <c r="C33" s="14">
        <v>23711.7</v>
      </c>
      <c r="D33" s="14">
        <v>1</v>
      </c>
      <c r="E33" s="14"/>
      <c r="F33" s="14"/>
      <c r="G33" s="14">
        <v>23711.7</v>
      </c>
      <c r="H33" s="14">
        <v>1</v>
      </c>
      <c r="I33" s="14">
        <v>37948.94</v>
      </c>
      <c r="J33" s="14">
        <v>1</v>
      </c>
      <c r="K33" s="14">
        <v>13965.74</v>
      </c>
      <c r="L33" s="14">
        <v>1</v>
      </c>
      <c r="M33" s="14">
        <v>51914.68</v>
      </c>
      <c r="N33" s="14">
        <v>2</v>
      </c>
    </row>
    <row r="34" spans="1:14" x14ac:dyDescent="0.25">
      <c r="A34" t="s">
        <v>119</v>
      </c>
      <c r="B34" t="s">
        <v>39</v>
      </c>
      <c r="C34" s="14"/>
      <c r="D34" s="14"/>
      <c r="E34" s="14">
        <v>321.68</v>
      </c>
      <c r="F34" s="14">
        <v>1</v>
      </c>
      <c r="G34" s="14">
        <v>321.68</v>
      </c>
      <c r="H34" s="14">
        <v>1</v>
      </c>
      <c r="I34" s="14"/>
      <c r="J34" s="14"/>
      <c r="K34" s="14"/>
      <c r="L34" s="14"/>
      <c r="M34" s="14"/>
      <c r="N34" s="14"/>
    </row>
    <row r="35" spans="1:14" x14ac:dyDescent="0.25">
      <c r="A35" t="s">
        <v>120</v>
      </c>
      <c r="B35" t="s">
        <v>57</v>
      </c>
      <c r="C35" s="14">
        <v>86717.41</v>
      </c>
      <c r="D35" s="14">
        <v>2</v>
      </c>
      <c r="E35" s="14">
        <v>22000</v>
      </c>
      <c r="F35" s="14">
        <v>1</v>
      </c>
      <c r="G35" s="14">
        <v>108717.41</v>
      </c>
      <c r="H35" s="14">
        <v>3</v>
      </c>
      <c r="I35" s="14"/>
      <c r="J35" s="14"/>
      <c r="K35" s="14"/>
      <c r="L35" s="14"/>
      <c r="M35" s="14"/>
      <c r="N35" s="14"/>
    </row>
    <row r="36" spans="1:14" x14ac:dyDescent="0.25">
      <c r="A36" t="s">
        <v>121</v>
      </c>
      <c r="B36" t="s">
        <v>37</v>
      </c>
      <c r="C36" s="14"/>
      <c r="D36" s="14"/>
      <c r="E36" s="14">
        <v>8500</v>
      </c>
      <c r="F36" s="14">
        <v>1</v>
      </c>
      <c r="G36" s="14">
        <v>8500</v>
      </c>
      <c r="H36" s="14">
        <v>1</v>
      </c>
      <c r="I36" s="14"/>
      <c r="J36" s="14"/>
      <c r="K36" s="14"/>
      <c r="L36" s="14"/>
      <c r="M36" s="14"/>
      <c r="N36" s="14"/>
    </row>
    <row r="37" spans="1:14" x14ac:dyDescent="0.25">
      <c r="A37" t="s">
        <v>122</v>
      </c>
      <c r="B37" t="s">
        <v>21</v>
      </c>
      <c r="C37" s="14">
        <v>1426.4</v>
      </c>
      <c r="D37" s="14">
        <v>2</v>
      </c>
      <c r="E37" s="14"/>
      <c r="F37" s="14"/>
      <c r="G37" s="14">
        <v>1426.4</v>
      </c>
      <c r="H37" s="14">
        <v>2</v>
      </c>
      <c r="I37" s="14"/>
      <c r="J37" s="14"/>
      <c r="K37" s="14">
        <v>5582.6</v>
      </c>
      <c r="L37" s="14">
        <v>1</v>
      </c>
      <c r="M37" s="14">
        <v>5582.6</v>
      </c>
      <c r="N37" s="14">
        <v>1</v>
      </c>
    </row>
    <row r="38" spans="1:14" x14ac:dyDescent="0.25">
      <c r="A38" t="s">
        <v>123</v>
      </c>
      <c r="B38" t="s">
        <v>44</v>
      </c>
      <c r="C38" s="14"/>
      <c r="D38" s="14"/>
      <c r="E38" s="14">
        <v>49829.130000000005</v>
      </c>
      <c r="F38" s="14">
        <v>2</v>
      </c>
      <c r="G38" s="14">
        <v>49829.130000000005</v>
      </c>
      <c r="H38" s="14">
        <v>2</v>
      </c>
      <c r="I38" s="14">
        <v>312</v>
      </c>
      <c r="J38" s="14">
        <v>1</v>
      </c>
      <c r="K38" s="14"/>
      <c r="L38" s="14"/>
      <c r="M38" s="14">
        <v>312</v>
      </c>
      <c r="N38" s="14">
        <v>1</v>
      </c>
    </row>
    <row r="39" spans="1:14" x14ac:dyDescent="0.25">
      <c r="A39" t="s">
        <v>124</v>
      </c>
      <c r="B39" t="s">
        <v>40</v>
      </c>
      <c r="C39" s="14"/>
      <c r="D39" s="14"/>
      <c r="E39" s="14"/>
      <c r="F39" s="14"/>
      <c r="G39" s="14"/>
      <c r="H39" s="14"/>
      <c r="I39" s="14">
        <v>90062.23</v>
      </c>
      <c r="J39" s="14">
        <v>1</v>
      </c>
      <c r="K39" s="14">
        <v>90094.07</v>
      </c>
      <c r="L39" s="14">
        <v>1</v>
      </c>
      <c r="M39" s="14">
        <v>180156.3</v>
      </c>
      <c r="N39" s="14">
        <v>2</v>
      </c>
    </row>
    <row r="40" spans="1:14" x14ac:dyDescent="0.25">
      <c r="A40" t="s">
        <v>125</v>
      </c>
      <c r="B40" t="s">
        <v>56</v>
      </c>
      <c r="C40" s="14">
        <v>0</v>
      </c>
      <c r="D40" s="14">
        <v>1</v>
      </c>
      <c r="E40" s="14">
        <v>174.36</v>
      </c>
      <c r="F40" s="14">
        <v>1</v>
      </c>
      <c r="G40" s="14">
        <v>174.36</v>
      </c>
      <c r="H40" s="14">
        <v>2</v>
      </c>
      <c r="I40" s="14"/>
      <c r="J40" s="14"/>
      <c r="K40" s="14"/>
      <c r="L40" s="14"/>
      <c r="M40" s="14"/>
      <c r="N40" s="14"/>
    </row>
    <row r="41" spans="1:14" x14ac:dyDescent="0.25">
      <c r="A41" t="s">
        <v>126</v>
      </c>
      <c r="B41" t="s">
        <v>32</v>
      </c>
      <c r="C41" s="14">
        <v>44477.919999999998</v>
      </c>
      <c r="D41" s="14">
        <v>1</v>
      </c>
      <c r="E41" s="14">
        <v>146814.89000000001</v>
      </c>
      <c r="F41" s="14">
        <v>4</v>
      </c>
      <c r="G41" s="14">
        <v>191292.81</v>
      </c>
      <c r="H41" s="14">
        <v>5</v>
      </c>
      <c r="I41" s="14"/>
      <c r="J41" s="14"/>
      <c r="K41" s="14"/>
      <c r="L41" s="14"/>
      <c r="M41" s="14"/>
      <c r="N41" s="14"/>
    </row>
    <row r="42" spans="1:14" x14ac:dyDescent="0.25">
      <c r="A42" t="s">
        <v>127</v>
      </c>
      <c r="B42" t="s">
        <v>31</v>
      </c>
      <c r="C42" s="14"/>
      <c r="D42" s="14"/>
      <c r="E42" s="14">
        <v>260.76</v>
      </c>
      <c r="F42" s="14">
        <v>1</v>
      </c>
      <c r="G42" s="14">
        <v>260.76</v>
      </c>
      <c r="H42" s="14">
        <v>1</v>
      </c>
      <c r="I42" s="14"/>
      <c r="J42" s="14"/>
      <c r="K42" s="14"/>
      <c r="L42" s="14"/>
      <c r="M42" s="14"/>
      <c r="N42" s="14"/>
    </row>
    <row r="43" spans="1:14" x14ac:dyDescent="0.25">
      <c r="A43" t="s">
        <v>128</v>
      </c>
      <c r="B43" t="s">
        <v>33</v>
      </c>
      <c r="C43" s="14"/>
      <c r="D43" s="14"/>
      <c r="E43" s="14">
        <v>2787.24</v>
      </c>
      <c r="F43" s="14">
        <v>1</v>
      </c>
      <c r="G43" s="14">
        <v>2787.24</v>
      </c>
      <c r="H43" s="14">
        <v>1</v>
      </c>
      <c r="I43" s="14"/>
      <c r="J43" s="14"/>
      <c r="K43" s="14"/>
      <c r="L43" s="14"/>
      <c r="M43" s="14"/>
      <c r="N43" s="14"/>
    </row>
    <row r="44" spans="1:14" x14ac:dyDescent="0.25">
      <c r="A44" t="s">
        <v>129</v>
      </c>
      <c r="B44" t="s">
        <v>84</v>
      </c>
      <c r="C44" s="14"/>
      <c r="D44" s="14"/>
      <c r="E44" s="14"/>
      <c r="F44" s="14"/>
      <c r="G44" s="14"/>
      <c r="H44" s="14"/>
      <c r="I44" s="14">
        <v>7270.08</v>
      </c>
      <c r="J44" s="14">
        <v>1</v>
      </c>
      <c r="K44" s="14"/>
      <c r="L44" s="14"/>
      <c r="M44" s="14">
        <v>7270.08</v>
      </c>
      <c r="N44" s="14">
        <v>1</v>
      </c>
    </row>
    <row r="45" spans="1:14" x14ac:dyDescent="0.25">
      <c r="A45" t="s">
        <v>130</v>
      </c>
      <c r="B45" t="s">
        <v>51</v>
      </c>
      <c r="C45" s="14">
        <v>2458.52</v>
      </c>
      <c r="D45" s="14">
        <v>1</v>
      </c>
      <c r="E45" s="14"/>
      <c r="F45" s="14"/>
      <c r="G45" s="14">
        <v>2458.52</v>
      </c>
      <c r="H45" s="14">
        <v>1</v>
      </c>
      <c r="I45" s="14"/>
      <c r="J45" s="14"/>
      <c r="K45" s="14"/>
      <c r="L45" s="14"/>
      <c r="M45" s="14"/>
      <c r="N45" s="14"/>
    </row>
    <row r="46" spans="1:14" x14ac:dyDescent="0.25">
      <c r="A46" t="s">
        <v>131</v>
      </c>
      <c r="B46" t="s">
        <v>19</v>
      </c>
      <c r="C46" s="14">
        <v>448.26</v>
      </c>
      <c r="D46" s="14">
        <v>1</v>
      </c>
      <c r="E46" s="14"/>
      <c r="F46" s="14"/>
      <c r="G46" s="14">
        <v>448.26</v>
      </c>
      <c r="H46" s="14">
        <v>1</v>
      </c>
      <c r="I46" s="14"/>
      <c r="J46" s="14"/>
      <c r="K46" s="14"/>
      <c r="L46" s="14"/>
      <c r="M46" s="14"/>
      <c r="N46" s="14"/>
    </row>
    <row r="47" spans="1:14" x14ac:dyDescent="0.25">
      <c r="A47" t="s">
        <v>132</v>
      </c>
      <c r="B47" t="s">
        <v>50</v>
      </c>
      <c r="C47" s="14">
        <v>398439.01</v>
      </c>
      <c r="D47" s="14">
        <v>2</v>
      </c>
      <c r="E47" s="14">
        <v>65430.720000000001</v>
      </c>
      <c r="F47" s="14">
        <v>1</v>
      </c>
      <c r="G47" s="14">
        <v>463869.73</v>
      </c>
      <c r="H47" s="14">
        <v>3</v>
      </c>
      <c r="I47" s="14">
        <v>14540.16</v>
      </c>
      <c r="J47" s="14">
        <v>2</v>
      </c>
      <c r="K47" s="14"/>
      <c r="L47" s="14"/>
      <c r="M47" s="14">
        <v>14540.16</v>
      </c>
      <c r="N47" s="14">
        <v>2</v>
      </c>
    </row>
    <row r="48" spans="1:14" x14ac:dyDescent="0.25">
      <c r="A48" t="s">
        <v>133</v>
      </c>
      <c r="B48" t="s">
        <v>38</v>
      </c>
      <c r="C48" s="14">
        <v>11974.78</v>
      </c>
      <c r="D48" s="14">
        <v>1</v>
      </c>
      <c r="E48" s="14"/>
      <c r="F48" s="14"/>
      <c r="G48" s="14">
        <v>11974.78</v>
      </c>
      <c r="H48" s="14">
        <v>1</v>
      </c>
      <c r="I48" s="14"/>
      <c r="J48" s="14"/>
      <c r="K48" s="14"/>
      <c r="L48" s="14"/>
      <c r="M48" s="14"/>
      <c r="N48" s="14"/>
    </row>
    <row r="49" spans="1:14" x14ac:dyDescent="0.25">
      <c r="A49" t="s">
        <v>134</v>
      </c>
      <c r="B49" t="s">
        <v>85</v>
      </c>
      <c r="C49" s="14">
        <v>401151.37</v>
      </c>
      <c r="D49" s="14">
        <v>1</v>
      </c>
      <c r="E49" s="14"/>
      <c r="F49" s="14"/>
      <c r="G49" s="14">
        <v>401151.37</v>
      </c>
      <c r="H49" s="14">
        <v>1</v>
      </c>
      <c r="I49" s="14"/>
      <c r="J49" s="14"/>
      <c r="K49" s="14"/>
      <c r="L49" s="14"/>
      <c r="M49" s="14"/>
      <c r="N49" s="14"/>
    </row>
    <row r="50" spans="1:14" x14ac:dyDescent="0.25">
      <c r="A50" t="s">
        <v>135</v>
      </c>
      <c r="B50" t="s">
        <v>83</v>
      </c>
      <c r="C50" s="14"/>
      <c r="D50" s="14"/>
      <c r="E50" s="14"/>
      <c r="F50" s="14"/>
      <c r="G50" s="14"/>
      <c r="H50" s="14"/>
      <c r="I50" s="14">
        <v>609.29999999999995</v>
      </c>
      <c r="J50" s="14">
        <v>1</v>
      </c>
      <c r="K50" s="14"/>
      <c r="L50" s="14"/>
      <c r="M50" s="14">
        <v>609.29999999999995</v>
      </c>
      <c r="N50" s="14">
        <v>1</v>
      </c>
    </row>
    <row r="51" spans="1:14" x14ac:dyDescent="0.25">
      <c r="A51" t="s">
        <v>136</v>
      </c>
      <c r="B51" t="s">
        <v>27</v>
      </c>
      <c r="C51" s="14">
        <v>0</v>
      </c>
      <c r="D51" s="14">
        <v>1</v>
      </c>
      <c r="E51" s="14"/>
      <c r="F51" s="14"/>
      <c r="G51" s="14">
        <v>0</v>
      </c>
      <c r="H51" s="14">
        <v>1</v>
      </c>
      <c r="I51" s="14"/>
      <c r="J51" s="14"/>
      <c r="K51" s="14"/>
      <c r="L51" s="14"/>
      <c r="M51" s="14"/>
      <c r="N51" s="14"/>
    </row>
    <row r="52" spans="1:14" x14ac:dyDescent="0.25">
      <c r="A52" t="s">
        <v>137</v>
      </c>
      <c r="B52" t="s">
        <v>41</v>
      </c>
      <c r="C52" s="14"/>
      <c r="D52" s="14"/>
      <c r="E52" s="14">
        <v>26887.200000000001</v>
      </c>
      <c r="F52" s="14">
        <v>1</v>
      </c>
      <c r="G52" s="14">
        <v>26887.200000000001</v>
      </c>
      <c r="H52" s="14">
        <v>1</v>
      </c>
      <c r="I52" s="14"/>
      <c r="J52" s="14"/>
      <c r="K52" s="14"/>
      <c r="L52" s="14"/>
      <c r="M52" s="14"/>
      <c r="N52" s="14"/>
    </row>
    <row r="53" spans="1:14" x14ac:dyDescent="0.25">
      <c r="A53" t="s">
        <v>138</v>
      </c>
      <c r="B53" t="s">
        <v>17</v>
      </c>
      <c r="C53" s="14">
        <v>0</v>
      </c>
      <c r="D53" s="14">
        <v>2</v>
      </c>
      <c r="E53" s="14">
        <v>12000</v>
      </c>
      <c r="F53" s="14">
        <v>1</v>
      </c>
      <c r="G53" s="14">
        <v>12000</v>
      </c>
      <c r="H53" s="14">
        <v>3</v>
      </c>
      <c r="I53" s="14">
        <v>44663.94</v>
      </c>
      <c r="J53" s="14">
        <v>2</v>
      </c>
      <c r="K53" s="14">
        <v>69359.88</v>
      </c>
      <c r="L53" s="14">
        <v>2</v>
      </c>
      <c r="M53" s="14">
        <v>114023.82</v>
      </c>
      <c r="N53" s="14">
        <v>4</v>
      </c>
    </row>
    <row r="54" spans="1:14" x14ac:dyDescent="0.25">
      <c r="A54" t="s">
        <v>14</v>
      </c>
      <c r="C54" s="14">
        <v>9726139.0299999993</v>
      </c>
      <c r="D54" s="14">
        <v>54</v>
      </c>
      <c r="E54" s="14">
        <v>3474202.1300000008</v>
      </c>
      <c r="F54" s="14">
        <v>68</v>
      </c>
      <c r="G54" s="14">
        <v>13200341.159999998</v>
      </c>
      <c r="H54" s="14">
        <v>122</v>
      </c>
      <c r="I54" s="14">
        <v>13108202.600000001</v>
      </c>
      <c r="J54" s="14">
        <v>32</v>
      </c>
      <c r="K54" s="14">
        <v>13261737.910000002</v>
      </c>
      <c r="L54" s="14">
        <v>21</v>
      </c>
      <c r="M54" s="14">
        <v>26369940.509999998</v>
      </c>
      <c r="N54" s="14">
        <v>53</v>
      </c>
    </row>
  </sheetData>
  <mergeCells count="4">
    <mergeCell ref="C1:G1"/>
    <mergeCell ref="H3:I3"/>
    <mergeCell ref="J3:K3"/>
    <mergeCell ref="L3:N3"/>
  </mergeCell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96"/>
  <sheetViews>
    <sheetView showGridLines="0" workbookViewId="0">
      <selection activeCell="C10" sqref="C10"/>
    </sheetView>
  </sheetViews>
  <sheetFormatPr baseColWidth="10" defaultColWidth="12.7109375" defaultRowHeight="15" outlineLevelRow="1" x14ac:dyDescent="0.25"/>
  <cols>
    <col min="1" max="1" width="26.5703125" customWidth="1"/>
    <col min="2" max="2" width="0.7109375" customWidth="1"/>
    <col min="3" max="3" width="33.5703125" bestFit="1" customWidth="1"/>
    <col min="4" max="4" width="14.140625" bestFit="1" customWidth="1"/>
    <col min="5" max="5" width="14.42578125" bestFit="1" customWidth="1"/>
    <col min="6" max="6" width="18.7109375" bestFit="1" customWidth="1"/>
    <col min="7" max="7" width="14.42578125" bestFit="1" customWidth="1"/>
    <col min="8" max="8" width="15.42578125" bestFit="1" customWidth="1"/>
    <col min="9" max="9" width="14.140625" bestFit="1" customWidth="1"/>
    <col min="10" max="10" width="11.28515625" bestFit="1" customWidth="1"/>
    <col min="11" max="12" width="13.42578125" bestFit="1" customWidth="1"/>
  </cols>
  <sheetData>
    <row r="1" spans="1:14" ht="23.25" x14ac:dyDescent="0.35">
      <c r="A1" s="54" t="s">
        <v>285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3"/>
      <c r="M1" s="31"/>
      <c r="N1" s="31"/>
    </row>
    <row r="2" spans="1:14" ht="2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1"/>
      <c r="N2" s="31"/>
    </row>
    <row r="3" spans="1:14" ht="25.5" x14ac:dyDescent="0.25">
      <c r="A3" s="12" t="s">
        <v>1</v>
      </c>
      <c r="B3" s="58" t="s">
        <v>4</v>
      </c>
      <c r="C3" s="58"/>
    </row>
    <row r="4" spans="1:14" ht="25.5" x14ac:dyDescent="0.25">
      <c r="A4" s="12" t="s">
        <v>2</v>
      </c>
      <c r="B4" s="59" t="s">
        <v>4</v>
      </c>
      <c r="C4" s="59"/>
      <c r="D4" s="32"/>
    </row>
    <row r="5" spans="1:14" ht="25.5" x14ac:dyDescent="0.25">
      <c r="A5" s="12" t="s">
        <v>3</v>
      </c>
      <c r="B5" s="58" t="s">
        <v>4</v>
      </c>
      <c r="C5" s="58"/>
    </row>
    <row r="6" spans="1:14" ht="25.5" x14ac:dyDescent="0.25">
      <c r="A6" s="12" t="s">
        <v>853</v>
      </c>
      <c r="B6" s="58" t="s">
        <v>4</v>
      </c>
      <c r="C6" s="58"/>
    </row>
    <row r="7" spans="1:14" ht="0.95" customHeight="1" outlineLevel="1" x14ac:dyDescent="0.25">
      <c r="A7" s="32"/>
      <c r="B7" s="32"/>
    </row>
    <row r="8" spans="1:14" ht="25.5" outlineLevel="1" x14ac:dyDescent="0.25">
      <c r="A8" s="12" t="s">
        <v>25</v>
      </c>
      <c r="B8" s="58" t="s">
        <v>4</v>
      </c>
      <c r="C8" s="58"/>
    </row>
    <row r="9" spans="1:14" outlineLevel="1" x14ac:dyDescent="0.25">
      <c r="A9" s="32"/>
      <c r="B9" s="32"/>
    </row>
    <row r="10" spans="1:14" outlineLevel="1" x14ac:dyDescent="0.25">
      <c r="A10" s="32"/>
      <c r="B10" s="32"/>
      <c r="C10" t="str">
        <f>_xll.Assistant.XL.RIK_AL("INF19__2_0_1,F=B='1',U='0',I='0',FN='Calibri',FS='10',FC='#FFFFFF',BC='#4682B4',AH='1',AV='1',Br=[$top-$bottom],BrS='1',BrC='#778899'_1,C=Total,F=B='1',U='0',I='0',FN='Calibri',FS='10',FC='#000000',BC='#FFFFFF',AH='1',AV"&amp;"='1',Br=[$top-$bottom],BrS='1',BrC='#778899'_0_0_1_0_D=608x9;INF04@E=0,S=8|47,G=1_0_0_F=B='1'_U='0'_I='0'_FN='Calibri'_FS='10'_FC='#000000'_BC='#FFFFFF'_AH='1'_AV='1'_Br=[$top-$bottom]_BrS='1'_BrC='#778899'_C=Nom Client_"&amp;"1_1_F=B='1'_U='0'_I='0'_FN='Calibri'_FS='10'_FC='#000000'_BC='#FFFFFF'_AH='1'_AV='1'_Br=[$top-$bottom]_BrS='1'_BrC='#778899'_C=Client,T=0,P=0,O=NF='Texte'_B='0'_U='0'_I='0'_FN='Calibri'_FS='10'_FC='#000000'_BC='#FFFFFF'_"&amp;"AH='1'_AV='1'_Br=[]_BrS='0'_BrC='#FFFFFF'_WpT='0':E=0,S=8|43,G=0,T=0,P=0,O=NF='Texte'_B='0'_U='0'_I='0'_FN='Calibri'_FS='10'_FC='#000000'_BC='#FFFFFF'_AH='1'_AV='1'_Br=[]_BrS='0'_BrC='#FFFFFF'_WpT='0':E=1,S=73,G=0,T=0,P="&amp;"0,O=NF='Nombre'_B='0'_U='0'_I='0'_FN='Calibri'_FS='10'_FC='#000000'_BC='#FFFFFF'_AH='3'_AV='1'_Br=[]_BrS='0'_BrC='#FFFFFF'_WpT='0':L=Marge Théorique,E=1,G=0,T=0,P=0,F=[6]-[5],Y=1,O=NF='Nombre'_B='0'_U='0'_I='0'_FN='Calib"&amp;"ri'_FS='10'_FC='#000000'_BC='#FFFFFF'_AH='3'_AV='1'_Br=[]_BrS='0'_BrC='#FFFFFF'_WpT='0':E=1,S=4,G=0,T=0,P=0,O=NF='Nombre'_B='0'_U='0'_I='0'_FN='Calibri'_FS='10'_FC='#000000'_BC='#FFFFFF'_AH='3'_AV='1'_Br=[]_BrS='0'_BrC='"&amp;"#FFFFFF'_WpT='0':E=1,S=8,G=0,T=0,P=0,O=NF='Nombre'_B='0'_U='0'_I='0'_FN='Calibri'_FS='10'_FC='#000000'_BC='#FFFFFF'_AH='3'_AV='1'_Br=[]_BrS='0'_BrC='#FFFFFF'_WpT='0':L=Variation Montant,E=1,G=0,T=0,P=0,F=[4]-[8],Y=1,O=NF"&amp;"='Nombre'_B='0'_U='0'_I='0'_FN='Calibri'_FS='10'_FC='#000000'_BC='#FFFFFF'_AH='3'_AV='1'_Br=[]_BrS='0'_BrC='#FFFFFF'_WpT='0',CF=TC='1'_TO='2'_V='0'_B='0'_U='0'_I='0'_FC='#A52A2A'_BC='#F08080'_Br=[]_BrS='0'_BrC='#FFFFFF':"&amp;"E=1,S=72,G=0,T=0,P=0,O=NF='Nombre'_B='0'_U='0'_I='0'_FN='Calibri'_FS='10'_FC='#000000'_BC='#FFFFFF'_AH='3'_AV='1'_Br=[]_BrS='0'_BrC='#FFFFFF'_WpT='0':L=Marge,E=1,G=0,T=0,P=0,F=[72]-[9],Y=1,O=NF='Nombre'_B='0'_U='0'_I='0'"&amp;"_FN='Calibri'_FS='10'_FC='#000000'_BC='#FFFFFF'_AH='3'_AV='1'_Br=[]_BrS='0'_BrC='#FFFFFF'_WpT='0',CF=TC='1'_TO='2'_V='0'_B='0'_U='0'_I='0'_FC='#A52A2A'_BC='#F08080'_Br=[]_BrS='0'_BrC='#FFFFFF':L=Reste à facturer,E=1,G=0,"&amp;"T=0,P=0,F=[73]-[72],Y=1,O=NF='Nombre'_B='0'_U='0'_I='0'_FN='Calibri'_FS='10'_FC='#000000'_BC='#FFFFFF'_AH='3'_AV='1'_Br=[]_BrS='0'_BrC='#FFFFFF'_WpT='0',CF=TC='1'_TO='2'_V='0'_B='0'_U='0'_I='0'_FC='#A52A2A'_BC='#F08080'_"&amp;"Br=[]_BrS='0'_BrC='#FFFFFF':@R=A,S=68,V={0}:R=B,S=67,V={1}:R=C,S=8|43,V={2}:R=D,S=8|45,V={3}:R=E,S=74,V={4}:",$B$4,$B$5,$B$8,$B$6,B$3)</f>
        <v/>
      </c>
    </row>
    <row r="11" spans="1:14" x14ac:dyDescent="0.25">
      <c r="A11" s="32"/>
      <c r="B11" s="32"/>
      <c r="C11" s="28" t="s">
        <v>878</v>
      </c>
      <c r="D11" s="28" t="s">
        <v>792</v>
      </c>
      <c r="E11" s="28" t="s">
        <v>793</v>
      </c>
      <c r="F11" s="28" t="s">
        <v>286</v>
      </c>
      <c r="G11" s="28" t="s">
        <v>287</v>
      </c>
      <c r="H11" s="28" t="s">
        <v>794</v>
      </c>
      <c r="I11" s="28" t="s">
        <v>288</v>
      </c>
      <c r="J11" s="28" t="s">
        <v>795</v>
      </c>
      <c r="K11" s="28" t="s">
        <v>796</v>
      </c>
    </row>
    <row r="12" spans="1:14" ht="0.95" customHeight="1" outlineLevel="1" x14ac:dyDescent="0.25">
      <c r="A12" s="32"/>
      <c r="B12" s="32"/>
      <c r="C12" s="17"/>
      <c r="D12" s="29"/>
      <c r="E12" s="19"/>
      <c r="F12" s="19"/>
      <c r="G12" s="19"/>
      <c r="H12" s="19"/>
      <c r="I12" s="19"/>
      <c r="J12" s="19"/>
      <c r="K12" s="19"/>
      <c r="M12" s="2"/>
    </row>
    <row r="13" spans="1:14" outlineLevel="1" x14ac:dyDescent="0.25">
      <c r="A13" s="32"/>
      <c r="B13" s="32"/>
      <c r="C13" s="16" t="s">
        <v>289</v>
      </c>
      <c r="D13" s="18">
        <v>0</v>
      </c>
      <c r="E13" s="18">
        <v>0</v>
      </c>
      <c r="F13" s="18">
        <v>0</v>
      </c>
      <c r="G13" s="18">
        <v>500.27</v>
      </c>
      <c r="H13" s="18">
        <v>-500.27</v>
      </c>
      <c r="I13" s="18">
        <v>0</v>
      </c>
      <c r="J13" s="18">
        <v>-550.29999999999995</v>
      </c>
      <c r="K13" s="18">
        <v>0</v>
      </c>
    </row>
    <row r="14" spans="1:14" outlineLevel="1" x14ac:dyDescent="0.25">
      <c r="A14" s="32"/>
      <c r="B14" s="32"/>
      <c r="C14" s="16" t="s">
        <v>290</v>
      </c>
      <c r="D14" s="18">
        <v>1980.87</v>
      </c>
      <c r="E14" s="18">
        <v>333.71</v>
      </c>
      <c r="F14" s="18">
        <v>1485.11</v>
      </c>
      <c r="G14" s="18">
        <v>682.82981299999994</v>
      </c>
      <c r="H14" s="18">
        <v>802.28018699999996</v>
      </c>
      <c r="I14" s="18">
        <v>600</v>
      </c>
      <c r="J14" s="18">
        <v>-208.63550938288256</v>
      </c>
      <c r="K14" s="18">
        <v>1380.87</v>
      </c>
    </row>
    <row r="15" spans="1:14" outlineLevel="1" x14ac:dyDescent="0.25">
      <c r="C15" s="16" t="s">
        <v>291</v>
      </c>
      <c r="D15" s="18">
        <v>15918.9</v>
      </c>
      <c r="E15" s="18">
        <v>2841.2</v>
      </c>
      <c r="F15" s="18">
        <v>11602.1</v>
      </c>
      <c r="G15" s="18">
        <v>40.950000000000003</v>
      </c>
      <c r="H15" s="18">
        <v>11561.15</v>
      </c>
      <c r="I15" s="18">
        <v>0</v>
      </c>
      <c r="J15" s="18">
        <v>-53.437444924499999</v>
      </c>
      <c r="K15" s="18">
        <v>15918.9</v>
      </c>
    </row>
    <row r="16" spans="1:14" outlineLevel="1" x14ac:dyDescent="0.25">
      <c r="C16" s="16" t="s">
        <v>292</v>
      </c>
      <c r="D16" s="18">
        <v>15190</v>
      </c>
      <c r="E16" s="18">
        <v>2385.8000000000002</v>
      </c>
      <c r="F16" s="18">
        <v>11867.85</v>
      </c>
      <c r="G16" s="18">
        <v>6002.4728240000004</v>
      </c>
      <c r="H16" s="18">
        <v>5865.377176</v>
      </c>
      <c r="I16" s="18">
        <v>15190</v>
      </c>
      <c r="J16" s="18">
        <v>8367.6208825227022</v>
      </c>
      <c r="K16" s="18">
        <v>0</v>
      </c>
    </row>
    <row r="17" spans="3:11" outlineLevel="1" x14ac:dyDescent="0.25">
      <c r="C17" s="16" t="s">
        <v>293</v>
      </c>
      <c r="D17" s="18">
        <v>166600</v>
      </c>
      <c r="E17" s="18">
        <v>21213.77</v>
      </c>
      <c r="F17" s="18">
        <v>134815.57</v>
      </c>
      <c r="G17" s="18">
        <v>4041.84</v>
      </c>
      <c r="H17" s="18">
        <v>130773.73</v>
      </c>
      <c r="I17" s="18">
        <v>0</v>
      </c>
      <c r="J17" s="18">
        <v>-4235.9445863594001</v>
      </c>
      <c r="K17" s="18">
        <v>166600</v>
      </c>
    </row>
    <row r="18" spans="3:11" outlineLevel="1" x14ac:dyDescent="0.25">
      <c r="C18" s="16" t="s">
        <v>294</v>
      </c>
      <c r="D18" s="18">
        <v>68836.240000000005</v>
      </c>
      <c r="E18" s="18">
        <v>6665.74</v>
      </c>
      <c r="F18" s="18">
        <v>46934.05</v>
      </c>
      <c r="G18" s="18">
        <v>239.88547</v>
      </c>
      <c r="H18" s="18">
        <v>46694.164530000002</v>
      </c>
      <c r="I18" s="18">
        <v>0</v>
      </c>
      <c r="J18" s="18">
        <v>-289.5101661110163</v>
      </c>
      <c r="K18" s="18">
        <v>68836.240000000005</v>
      </c>
    </row>
    <row r="19" spans="3:11" outlineLevel="1" x14ac:dyDescent="0.25">
      <c r="C19" s="16" t="s">
        <v>295</v>
      </c>
      <c r="D19" s="18">
        <v>12261.59</v>
      </c>
      <c r="E19" s="18">
        <v>4105.78</v>
      </c>
      <c r="F19" s="18">
        <v>19188.84</v>
      </c>
      <c r="G19" s="18">
        <v>2216.7418440000001</v>
      </c>
      <c r="H19" s="18">
        <v>16972.098156</v>
      </c>
      <c r="I19" s="18">
        <v>0</v>
      </c>
      <c r="J19" s="18">
        <v>-2571.264756266014</v>
      </c>
      <c r="K19" s="18">
        <v>12261.59</v>
      </c>
    </row>
    <row r="20" spans="3:11" x14ac:dyDescent="0.25">
      <c r="C20" s="20" t="s">
        <v>806</v>
      </c>
      <c r="D20" s="30">
        <v>280787.59999999998</v>
      </c>
      <c r="E20" s="21">
        <v>37546</v>
      </c>
      <c r="F20" s="21">
        <v>225893.52</v>
      </c>
      <c r="G20" s="21">
        <v>13724.989951</v>
      </c>
      <c r="H20" s="21">
        <v>212168.53004899999</v>
      </c>
      <c r="I20" s="21">
        <v>15790</v>
      </c>
      <c r="J20" s="21">
        <v>458.52841947888965</v>
      </c>
      <c r="K20" s="21">
        <v>264997.59999999998</v>
      </c>
    </row>
    <row r="21" spans="3:11" ht="0.95" customHeight="1" outlineLevel="1" x14ac:dyDescent="0.25">
      <c r="C21" s="17"/>
      <c r="D21" s="29"/>
      <c r="E21" s="19"/>
      <c r="F21" s="19"/>
      <c r="G21" s="19"/>
      <c r="H21" s="19"/>
      <c r="I21" s="19"/>
      <c r="J21" s="19"/>
      <c r="K21" s="19"/>
    </row>
    <row r="22" spans="3:11" outlineLevel="1" x14ac:dyDescent="0.25">
      <c r="C22" s="16" t="s">
        <v>296</v>
      </c>
      <c r="D22" s="18">
        <v>0</v>
      </c>
      <c r="E22" s="18">
        <v>0</v>
      </c>
      <c r="F22" s="18">
        <v>0</v>
      </c>
      <c r="G22" s="18">
        <v>4900</v>
      </c>
      <c r="H22" s="18">
        <v>-4900</v>
      </c>
      <c r="I22" s="18">
        <v>0</v>
      </c>
      <c r="J22" s="18">
        <v>-5390</v>
      </c>
      <c r="K22" s="18">
        <v>0</v>
      </c>
    </row>
    <row r="23" spans="3:11" outlineLevel="1" x14ac:dyDescent="0.25">
      <c r="C23" s="16" t="s">
        <v>297</v>
      </c>
      <c r="D23" s="18">
        <v>2704.07</v>
      </c>
      <c r="E23" s="18">
        <v>270.27</v>
      </c>
      <c r="F23" s="18">
        <v>1865.05</v>
      </c>
      <c r="G23" s="18">
        <v>0</v>
      </c>
      <c r="H23" s="18">
        <v>1865.05</v>
      </c>
      <c r="I23" s="18">
        <v>0</v>
      </c>
      <c r="J23" s="18">
        <v>0</v>
      </c>
      <c r="K23" s="18">
        <v>2704.07</v>
      </c>
    </row>
    <row r="24" spans="3:11" outlineLevel="1" x14ac:dyDescent="0.25">
      <c r="C24" s="16" t="s">
        <v>298</v>
      </c>
      <c r="D24" s="18">
        <v>0</v>
      </c>
      <c r="E24" s="18">
        <v>0</v>
      </c>
      <c r="F24" s="18">
        <v>0</v>
      </c>
      <c r="G24" s="18">
        <v>22.75</v>
      </c>
      <c r="H24" s="18">
        <v>-22.75</v>
      </c>
      <c r="I24" s="18">
        <v>0</v>
      </c>
      <c r="J24" s="18">
        <v>-29.268692532999999</v>
      </c>
      <c r="K24" s="18">
        <v>0</v>
      </c>
    </row>
    <row r="25" spans="3:11" x14ac:dyDescent="0.25">
      <c r="C25" s="20" t="s">
        <v>807</v>
      </c>
      <c r="D25" s="30">
        <v>2704.07</v>
      </c>
      <c r="E25" s="21">
        <v>270.27</v>
      </c>
      <c r="F25" s="21">
        <v>1865.05</v>
      </c>
      <c r="G25" s="21">
        <v>4922.75</v>
      </c>
      <c r="H25" s="21">
        <v>-3057.7</v>
      </c>
      <c r="I25" s="21">
        <v>0</v>
      </c>
      <c r="J25" s="21">
        <v>-5419.2686925329999</v>
      </c>
      <c r="K25" s="21">
        <v>2704.07</v>
      </c>
    </row>
    <row r="26" spans="3:11" ht="0.95" customHeight="1" outlineLevel="1" x14ac:dyDescent="0.25">
      <c r="C26" s="17"/>
      <c r="D26" s="29"/>
      <c r="E26" s="19"/>
      <c r="F26" s="19"/>
      <c r="G26" s="19"/>
      <c r="H26" s="19"/>
      <c r="I26" s="19"/>
      <c r="J26" s="19"/>
      <c r="K26" s="19"/>
    </row>
    <row r="27" spans="3:11" outlineLevel="1" x14ac:dyDescent="0.25">
      <c r="C27" s="16" t="s">
        <v>299</v>
      </c>
      <c r="D27" s="18">
        <v>74770.47</v>
      </c>
      <c r="E27" s="18">
        <v>7238.19</v>
      </c>
      <c r="F27" s="18">
        <v>50262.12</v>
      </c>
      <c r="G27" s="18">
        <v>8648.43</v>
      </c>
      <c r="H27" s="18">
        <v>41613.69</v>
      </c>
      <c r="I27" s="18">
        <v>19938.8</v>
      </c>
      <c r="J27" s="18">
        <v>10922.189019613999</v>
      </c>
      <c r="K27" s="18">
        <v>54831.67</v>
      </c>
    </row>
    <row r="28" spans="3:11" outlineLevel="1" x14ac:dyDescent="0.25">
      <c r="C28" s="16" t="s">
        <v>300</v>
      </c>
      <c r="D28" s="18">
        <v>39626</v>
      </c>
      <c r="E28" s="18">
        <v>3953.6</v>
      </c>
      <c r="F28" s="18">
        <v>27582.28</v>
      </c>
      <c r="G28" s="18">
        <v>5100</v>
      </c>
      <c r="H28" s="18">
        <v>22482.28</v>
      </c>
      <c r="I28" s="18">
        <v>6934.55</v>
      </c>
      <c r="J28" s="18">
        <v>1324.5499999999997</v>
      </c>
      <c r="K28" s="18">
        <v>32691.45</v>
      </c>
    </row>
    <row r="29" spans="3:11" outlineLevel="1" x14ac:dyDescent="0.25">
      <c r="C29" s="16" t="s">
        <v>301</v>
      </c>
      <c r="D29" s="18">
        <v>743.18</v>
      </c>
      <c r="E29" s="18">
        <v>123.86</v>
      </c>
      <c r="F29" s="18">
        <v>516.1</v>
      </c>
      <c r="G29" s="18">
        <v>1466.99</v>
      </c>
      <c r="H29" s="18">
        <v>-950.89</v>
      </c>
      <c r="I29" s="18">
        <v>200</v>
      </c>
      <c r="J29" s="18">
        <v>-1386.100939786</v>
      </c>
      <c r="K29" s="18">
        <v>543.17999999999995</v>
      </c>
    </row>
    <row r="30" spans="3:11" outlineLevel="1" x14ac:dyDescent="0.25">
      <c r="C30" s="16" t="s">
        <v>302</v>
      </c>
      <c r="D30" s="18">
        <v>16618.7</v>
      </c>
      <c r="E30" s="18">
        <v>3907.8</v>
      </c>
      <c r="F30" s="18">
        <v>11300.5</v>
      </c>
      <c r="G30" s="18">
        <v>428.81</v>
      </c>
      <c r="H30" s="18">
        <v>10871.69</v>
      </c>
      <c r="I30" s="18">
        <v>4000</v>
      </c>
      <c r="J30" s="18">
        <v>3478.3315908679001</v>
      </c>
      <c r="K30" s="18">
        <v>12618.7</v>
      </c>
    </row>
    <row r="31" spans="3:11" outlineLevel="1" x14ac:dyDescent="0.25">
      <c r="C31" s="16" t="s">
        <v>303</v>
      </c>
      <c r="D31" s="18">
        <v>954.17</v>
      </c>
      <c r="E31" s="18">
        <v>84.75</v>
      </c>
      <c r="F31" s="18">
        <v>869.42</v>
      </c>
      <c r="G31" s="18">
        <v>1021.07</v>
      </c>
      <c r="H31" s="18">
        <v>-151.65</v>
      </c>
      <c r="I31" s="18">
        <v>300</v>
      </c>
      <c r="J31" s="18">
        <v>-924.85650814750011</v>
      </c>
      <c r="K31" s="18">
        <v>654.16999999999996</v>
      </c>
    </row>
    <row r="32" spans="3:11" outlineLevel="1" x14ac:dyDescent="0.25">
      <c r="C32" s="16" t="s">
        <v>304</v>
      </c>
      <c r="D32" s="18">
        <v>11990</v>
      </c>
      <c r="E32" s="18">
        <v>1525.76</v>
      </c>
      <c r="F32" s="18">
        <v>9860.59</v>
      </c>
      <c r="G32" s="18">
        <v>2054.5686529999998</v>
      </c>
      <c r="H32" s="18">
        <v>7806.0213469999999</v>
      </c>
      <c r="I32" s="18">
        <v>0</v>
      </c>
      <c r="J32" s="18">
        <v>-2372.2811378308966</v>
      </c>
      <c r="K32" s="18">
        <v>11990</v>
      </c>
    </row>
    <row r="33" spans="3:11" outlineLevel="1" x14ac:dyDescent="0.25">
      <c r="C33" s="16" t="s">
        <v>305</v>
      </c>
      <c r="D33" s="18">
        <v>29653.759999999998</v>
      </c>
      <c r="E33" s="18">
        <v>3960.98</v>
      </c>
      <c r="F33" s="18">
        <v>22809.42</v>
      </c>
      <c r="G33" s="18">
        <v>18482.560000000001</v>
      </c>
      <c r="H33" s="18">
        <v>4326.8599999999997</v>
      </c>
      <c r="I33" s="18">
        <v>8820.1</v>
      </c>
      <c r="J33" s="18">
        <v>-10415.999999999998</v>
      </c>
      <c r="K33" s="18">
        <v>20833.66</v>
      </c>
    </row>
    <row r="34" spans="3:11" outlineLevel="1" x14ac:dyDescent="0.25">
      <c r="C34" s="16" t="s">
        <v>306</v>
      </c>
      <c r="D34" s="18">
        <v>27931.48</v>
      </c>
      <c r="E34" s="18">
        <v>9244.92</v>
      </c>
      <c r="F34" s="18">
        <v>17354.68</v>
      </c>
      <c r="G34" s="18">
        <v>17166.48</v>
      </c>
      <c r="H34" s="18">
        <v>188.2</v>
      </c>
      <c r="I34" s="18">
        <v>6284.6</v>
      </c>
      <c r="J34" s="18">
        <v>-11366.820000000003</v>
      </c>
      <c r="K34" s="18">
        <v>21646.880000000001</v>
      </c>
    </row>
    <row r="35" spans="3:11" x14ac:dyDescent="0.25">
      <c r="C35" s="20" t="s">
        <v>808</v>
      </c>
      <c r="D35" s="30">
        <v>202287.76</v>
      </c>
      <c r="E35" s="21">
        <v>30039.86</v>
      </c>
      <c r="F35" s="21">
        <v>140555.10999999999</v>
      </c>
      <c r="G35" s="21">
        <v>54368.908652999999</v>
      </c>
      <c r="H35" s="21">
        <v>86186.201346999995</v>
      </c>
      <c r="I35" s="21">
        <v>46478.05</v>
      </c>
      <c r="J35" s="21">
        <v>-10740.9879752825</v>
      </c>
      <c r="K35" s="21">
        <v>155809.71</v>
      </c>
    </row>
    <row r="36" spans="3:11" ht="0.95" customHeight="1" outlineLevel="1" x14ac:dyDescent="0.25">
      <c r="C36" s="17"/>
      <c r="D36" s="29"/>
      <c r="E36" s="19"/>
      <c r="F36" s="19"/>
      <c r="G36" s="19"/>
      <c r="H36" s="19"/>
      <c r="I36" s="19"/>
      <c r="J36" s="19"/>
      <c r="K36" s="19"/>
    </row>
    <row r="37" spans="3:11" outlineLevel="1" x14ac:dyDescent="0.25">
      <c r="C37" s="16" t="s">
        <v>307</v>
      </c>
      <c r="D37" s="18">
        <v>3746.93</v>
      </c>
      <c r="E37" s="18">
        <v>692.96</v>
      </c>
      <c r="F37" s="18">
        <v>2431.5300000000002</v>
      </c>
      <c r="G37" s="18">
        <v>1182.3</v>
      </c>
      <c r="H37" s="18">
        <v>1249.23</v>
      </c>
      <c r="I37" s="18">
        <v>1000</v>
      </c>
      <c r="J37" s="18">
        <v>-398.6306867899998</v>
      </c>
      <c r="K37" s="18">
        <v>2746.93</v>
      </c>
    </row>
    <row r="38" spans="3:11" outlineLevel="1" x14ac:dyDescent="0.25">
      <c r="C38" s="16" t="s">
        <v>308</v>
      </c>
      <c r="D38" s="18">
        <v>3893.89</v>
      </c>
      <c r="E38" s="18">
        <v>536.44000000000005</v>
      </c>
      <c r="F38" s="18">
        <v>2705.44</v>
      </c>
      <c r="G38" s="18">
        <v>1818.8797830000001</v>
      </c>
      <c r="H38" s="18">
        <v>886.56021699999997</v>
      </c>
      <c r="I38" s="18">
        <v>1000</v>
      </c>
      <c r="J38" s="18">
        <v>-1120.1160486983385</v>
      </c>
      <c r="K38" s="18">
        <v>2893.89</v>
      </c>
    </row>
    <row r="39" spans="3:11" outlineLevel="1" x14ac:dyDescent="0.25">
      <c r="C39" s="16" t="s">
        <v>309</v>
      </c>
      <c r="D39" s="18">
        <v>344698.79</v>
      </c>
      <c r="E39" s="18">
        <v>61407.040000000001</v>
      </c>
      <c r="F39" s="18">
        <v>251176.89</v>
      </c>
      <c r="G39" s="18">
        <v>76583.47</v>
      </c>
      <c r="H39" s="18">
        <v>174593.42</v>
      </c>
      <c r="I39" s="18">
        <v>80000</v>
      </c>
      <c r="J39" s="18">
        <v>-6609.1959066060954</v>
      </c>
      <c r="K39" s="18">
        <v>264698.78999999998</v>
      </c>
    </row>
    <row r="40" spans="3:11" outlineLevel="1" x14ac:dyDescent="0.25">
      <c r="C40" s="16" t="s">
        <v>310</v>
      </c>
      <c r="D40" s="18">
        <v>8525.1</v>
      </c>
      <c r="E40" s="18">
        <v>775.38</v>
      </c>
      <c r="F40" s="18">
        <v>7306.11</v>
      </c>
      <c r="G40" s="18">
        <v>9153.3210930000005</v>
      </c>
      <c r="H40" s="18">
        <v>-1847.2110929999999</v>
      </c>
      <c r="I40" s="18">
        <v>6383.4</v>
      </c>
      <c r="J40" s="18">
        <v>-4266.8152316087198</v>
      </c>
      <c r="K40" s="18">
        <v>2141.6999999999998</v>
      </c>
    </row>
    <row r="41" spans="3:11" outlineLevel="1" x14ac:dyDescent="0.25">
      <c r="C41" s="16" t="s">
        <v>311</v>
      </c>
      <c r="D41" s="18">
        <v>365695.12</v>
      </c>
      <c r="E41" s="18">
        <v>82934.34</v>
      </c>
      <c r="F41" s="18">
        <v>250663.65</v>
      </c>
      <c r="G41" s="18">
        <v>76923.289999999994</v>
      </c>
      <c r="H41" s="18">
        <v>173740.36</v>
      </c>
      <c r="I41" s="18">
        <v>90000</v>
      </c>
      <c r="J41" s="18">
        <v>3051.6011062881007</v>
      </c>
      <c r="K41" s="18">
        <v>275695.12</v>
      </c>
    </row>
    <row r="42" spans="3:11" outlineLevel="1" x14ac:dyDescent="0.25">
      <c r="C42" s="16" t="s">
        <v>312</v>
      </c>
      <c r="D42" s="18">
        <v>385280.36</v>
      </c>
      <c r="E42" s="18">
        <v>17334.64</v>
      </c>
      <c r="F42" s="18">
        <v>332752.03999999998</v>
      </c>
      <c r="G42" s="18">
        <v>57606.69</v>
      </c>
      <c r="H42" s="18">
        <v>275145.34999999998</v>
      </c>
      <c r="I42" s="18">
        <v>0</v>
      </c>
      <c r="J42" s="18">
        <v>-65141.417559335503</v>
      </c>
      <c r="K42" s="18">
        <v>385280.36</v>
      </c>
    </row>
    <row r="43" spans="3:11" outlineLevel="1" x14ac:dyDescent="0.25">
      <c r="C43" s="16" t="s">
        <v>313</v>
      </c>
      <c r="D43" s="18">
        <v>1913.34</v>
      </c>
      <c r="E43" s="18">
        <v>173.74</v>
      </c>
      <c r="F43" s="18">
        <v>1739.6</v>
      </c>
      <c r="G43" s="18">
        <v>2040.75</v>
      </c>
      <c r="H43" s="18">
        <v>-301.14999999999998</v>
      </c>
      <c r="I43" s="18">
        <v>600</v>
      </c>
      <c r="J43" s="18">
        <v>-1567.3945177975002</v>
      </c>
      <c r="K43" s="18">
        <v>1313.34</v>
      </c>
    </row>
    <row r="44" spans="3:11" outlineLevel="1" x14ac:dyDescent="0.25">
      <c r="C44" s="16" t="s">
        <v>314</v>
      </c>
      <c r="D44" s="18">
        <v>1494831</v>
      </c>
      <c r="E44" s="18">
        <v>157193.75</v>
      </c>
      <c r="F44" s="18">
        <v>1216034.45</v>
      </c>
      <c r="G44" s="18">
        <v>79722.248464000004</v>
      </c>
      <c r="H44" s="18">
        <v>1136312.201536</v>
      </c>
      <c r="I44" s="18">
        <v>490000</v>
      </c>
      <c r="J44" s="18">
        <v>402429.07337968831</v>
      </c>
      <c r="K44" s="18">
        <v>1004831</v>
      </c>
    </row>
    <row r="45" spans="3:11" outlineLevel="1" x14ac:dyDescent="0.25">
      <c r="C45" s="16" t="s">
        <v>315</v>
      </c>
      <c r="D45" s="18">
        <v>11990</v>
      </c>
      <c r="E45" s="18">
        <v>1991.03</v>
      </c>
      <c r="F45" s="18">
        <v>9382.26</v>
      </c>
      <c r="G45" s="18">
        <v>1991.3476519999999</v>
      </c>
      <c r="H45" s="18">
        <v>7390.9123479999998</v>
      </c>
      <c r="I45" s="18">
        <v>3500</v>
      </c>
      <c r="J45" s="18">
        <v>1195.3829907728418</v>
      </c>
      <c r="K45" s="18">
        <v>8490</v>
      </c>
    </row>
    <row r="46" spans="3:11" outlineLevel="1" x14ac:dyDescent="0.25">
      <c r="C46" s="16" t="s">
        <v>316</v>
      </c>
      <c r="D46" s="18">
        <v>5712.64</v>
      </c>
      <c r="E46" s="18">
        <v>1222.25</v>
      </c>
      <c r="F46" s="18">
        <v>3859.61</v>
      </c>
      <c r="G46" s="18">
        <v>2722.83</v>
      </c>
      <c r="H46" s="18">
        <v>1136.78</v>
      </c>
      <c r="I46" s="18">
        <v>1500</v>
      </c>
      <c r="J46" s="18">
        <v>-1448.3732060164002</v>
      </c>
      <c r="K46" s="18">
        <v>4212.6400000000003</v>
      </c>
    </row>
    <row r="47" spans="3:11" outlineLevel="1" x14ac:dyDescent="0.25">
      <c r="C47" s="16" t="s">
        <v>317</v>
      </c>
      <c r="D47" s="18">
        <v>315171.20000000001</v>
      </c>
      <c r="E47" s="18">
        <v>36525.56</v>
      </c>
      <c r="F47" s="18">
        <v>276298.32</v>
      </c>
      <c r="G47" s="18">
        <v>1037.25</v>
      </c>
      <c r="H47" s="18">
        <v>275261.07</v>
      </c>
      <c r="I47" s="18">
        <v>7478.68</v>
      </c>
      <c r="J47" s="18">
        <v>6355.3502127240008</v>
      </c>
      <c r="K47" s="18">
        <v>307692.52</v>
      </c>
    </row>
    <row r="48" spans="3:11" outlineLevel="1" x14ac:dyDescent="0.25">
      <c r="C48" s="16" t="s">
        <v>318</v>
      </c>
      <c r="D48" s="18">
        <v>20990</v>
      </c>
      <c r="E48" s="18">
        <v>2907.42</v>
      </c>
      <c r="F48" s="18">
        <v>16083.27</v>
      </c>
      <c r="G48" s="18">
        <v>2644.0083840000002</v>
      </c>
      <c r="H48" s="18">
        <v>13439.261616</v>
      </c>
      <c r="I48" s="18">
        <v>5247.53</v>
      </c>
      <c r="J48" s="18">
        <v>2218.8616721270673</v>
      </c>
      <c r="K48" s="18">
        <v>15742.47</v>
      </c>
    </row>
    <row r="49" spans="3:11" outlineLevel="1" x14ac:dyDescent="0.25">
      <c r="C49" s="16" t="s">
        <v>319</v>
      </c>
      <c r="D49" s="18">
        <v>13965.71</v>
      </c>
      <c r="E49" s="18">
        <v>2160.02</v>
      </c>
      <c r="F49" s="18">
        <v>10303.58</v>
      </c>
      <c r="G49" s="18">
        <v>1803.320485</v>
      </c>
      <c r="H49" s="18">
        <v>8500.2595149999997</v>
      </c>
      <c r="I49" s="18">
        <v>5150</v>
      </c>
      <c r="J49" s="18">
        <v>3054.4392483159359</v>
      </c>
      <c r="K49" s="18">
        <v>8815.7099999999991</v>
      </c>
    </row>
    <row r="50" spans="3:11" outlineLevel="1" x14ac:dyDescent="0.25">
      <c r="C50" s="16" t="s">
        <v>320</v>
      </c>
      <c r="D50" s="18">
        <v>43406.74</v>
      </c>
      <c r="E50" s="18">
        <v>17736.88</v>
      </c>
      <c r="F50" s="18">
        <v>62915.46</v>
      </c>
      <c r="G50" s="18">
        <v>7720.06</v>
      </c>
      <c r="H50" s="18">
        <v>55195.4</v>
      </c>
      <c r="I50" s="18">
        <v>16740.560000000001</v>
      </c>
      <c r="J50" s="18">
        <v>8074.2593834834006</v>
      </c>
      <c r="K50" s="18">
        <v>26666.18</v>
      </c>
    </row>
    <row r="51" spans="3:11" outlineLevel="1" x14ac:dyDescent="0.25">
      <c r="C51" s="16" t="s">
        <v>321</v>
      </c>
      <c r="D51" s="18">
        <v>29990</v>
      </c>
      <c r="E51" s="18">
        <v>5111.2</v>
      </c>
      <c r="F51" s="18">
        <v>22710.28</v>
      </c>
      <c r="G51" s="18">
        <v>20743.252283000002</v>
      </c>
      <c r="H51" s="18">
        <v>1967.0277169999999</v>
      </c>
      <c r="I51" s="18">
        <v>9000</v>
      </c>
      <c r="J51" s="18">
        <v>-13918.410506115531</v>
      </c>
      <c r="K51" s="18">
        <v>20990</v>
      </c>
    </row>
    <row r="52" spans="3:11" outlineLevel="1" x14ac:dyDescent="0.25">
      <c r="C52" s="16" t="s">
        <v>322</v>
      </c>
      <c r="D52" s="18">
        <v>117465.06</v>
      </c>
      <c r="E52" s="18">
        <v>16833.16</v>
      </c>
      <c r="F52" s="18">
        <v>78597.03</v>
      </c>
      <c r="G52" s="18">
        <v>48238.488347999999</v>
      </c>
      <c r="H52" s="18">
        <v>30358.541652</v>
      </c>
      <c r="I52" s="18">
        <v>35000</v>
      </c>
      <c r="J52" s="18">
        <v>-18099.603830240601</v>
      </c>
      <c r="K52" s="18">
        <v>82465.06</v>
      </c>
    </row>
    <row r="53" spans="3:11" outlineLevel="1" x14ac:dyDescent="0.25">
      <c r="C53" s="16" t="s">
        <v>323</v>
      </c>
      <c r="D53" s="18">
        <v>15111.18</v>
      </c>
      <c r="E53" s="18">
        <v>7171.26</v>
      </c>
      <c r="F53" s="18">
        <v>7622.39</v>
      </c>
      <c r="G53" s="18">
        <v>1270.98</v>
      </c>
      <c r="H53" s="18">
        <v>6351.41</v>
      </c>
      <c r="I53" s="18">
        <v>4500</v>
      </c>
      <c r="J53" s="18">
        <v>3065.2544298787998</v>
      </c>
      <c r="K53" s="18">
        <v>10611.18</v>
      </c>
    </row>
    <row r="54" spans="3:11" x14ac:dyDescent="0.25">
      <c r="C54" s="20" t="s">
        <v>809</v>
      </c>
      <c r="D54" s="30">
        <v>3182387.06</v>
      </c>
      <c r="E54" s="21">
        <v>412707.07</v>
      </c>
      <c r="F54" s="21">
        <v>2552581.91</v>
      </c>
      <c r="G54" s="21">
        <v>393202.486492</v>
      </c>
      <c r="H54" s="21">
        <v>2159379.4235080001</v>
      </c>
      <c r="I54" s="21">
        <v>757100.17</v>
      </c>
      <c r="J54" s="21">
        <v>316874.2649300698</v>
      </c>
      <c r="K54" s="21">
        <v>2425286.89</v>
      </c>
    </row>
    <row r="55" spans="3:11" ht="0.95" customHeight="1" outlineLevel="1" x14ac:dyDescent="0.25">
      <c r="C55" s="17"/>
      <c r="D55" s="29"/>
      <c r="E55" s="19"/>
      <c r="F55" s="19"/>
      <c r="G55" s="19"/>
      <c r="H55" s="19"/>
      <c r="I55" s="19"/>
      <c r="J55" s="19"/>
      <c r="K55" s="19"/>
    </row>
    <row r="56" spans="3:11" outlineLevel="1" x14ac:dyDescent="0.25">
      <c r="C56" s="16" t="s">
        <v>324</v>
      </c>
      <c r="D56" s="18">
        <v>35480.339999999997</v>
      </c>
      <c r="E56" s="18">
        <v>7089.84</v>
      </c>
      <c r="F56" s="18">
        <v>47665.440000000002</v>
      </c>
      <c r="G56" s="18">
        <v>17093.16</v>
      </c>
      <c r="H56" s="18">
        <v>30572.28</v>
      </c>
      <c r="I56" s="18">
        <v>14192.16</v>
      </c>
      <c r="J56" s="18">
        <v>-4766.5781063130034</v>
      </c>
      <c r="K56" s="18">
        <v>21288.18</v>
      </c>
    </row>
    <row r="57" spans="3:11" outlineLevel="1" x14ac:dyDescent="0.25">
      <c r="C57" s="16" t="s">
        <v>325</v>
      </c>
      <c r="D57" s="18">
        <v>0</v>
      </c>
      <c r="E57" s="18">
        <v>0</v>
      </c>
      <c r="F57" s="18">
        <v>0</v>
      </c>
      <c r="G57" s="18">
        <v>5184</v>
      </c>
      <c r="H57" s="18">
        <v>-5184</v>
      </c>
      <c r="I57" s="18">
        <v>0</v>
      </c>
      <c r="J57" s="18">
        <v>-5702.4</v>
      </c>
      <c r="K57" s="18">
        <v>0</v>
      </c>
    </row>
    <row r="58" spans="3:11" outlineLevel="1" x14ac:dyDescent="0.25">
      <c r="C58" s="16" t="s">
        <v>326</v>
      </c>
      <c r="D58" s="18">
        <v>3994.33</v>
      </c>
      <c r="E58" s="18">
        <v>281.51</v>
      </c>
      <c r="F58" s="18">
        <v>3435.81</v>
      </c>
      <c r="G58" s="18">
        <v>558.80424800000003</v>
      </c>
      <c r="H58" s="18">
        <v>2877.005752</v>
      </c>
      <c r="I58" s="18">
        <v>1000</v>
      </c>
      <c r="J58" s="18">
        <v>371.18242769415133</v>
      </c>
      <c r="K58" s="18">
        <v>2994.33</v>
      </c>
    </row>
    <row r="59" spans="3:11" outlineLevel="1" x14ac:dyDescent="0.25">
      <c r="C59" s="16" t="s">
        <v>327</v>
      </c>
      <c r="D59" s="18">
        <v>32400</v>
      </c>
      <c r="E59" s="18">
        <v>8919.6</v>
      </c>
      <c r="F59" s="18">
        <v>21115.200000000001</v>
      </c>
      <c r="G59" s="18">
        <v>65.765000000000001</v>
      </c>
      <c r="H59" s="18">
        <v>21049.435000000001</v>
      </c>
      <c r="I59" s="18">
        <v>0</v>
      </c>
      <c r="J59" s="18">
        <v>-81.748624559649997</v>
      </c>
      <c r="K59" s="18">
        <v>32400</v>
      </c>
    </row>
    <row r="60" spans="3:11" outlineLevel="1" x14ac:dyDescent="0.25">
      <c r="C60" s="16" t="s">
        <v>328</v>
      </c>
      <c r="D60" s="18">
        <v>528637.63</v>
      </c>
      <c r="E60" s="18">
        <v>167548.56</v>
      </c>
      <c r="F60" s="18">
        <v>343131.84</v>
      </c>
      <c r="G60" s="18">
        <v>9669.3700000000008</v>
      </c>
      <c r="H60" s="18">
        <v>333462.46999999997</v>
      </c>
      <c r="I60" s="18">
        <v>0</v>
      </c>
      <c r="J60" s="18">
        <v>-10917.37</v>
      </c>
      <c r="K60" s="18">
        <v>528637.63</v>
      </c>
    </row>
    <row r="61" spans="3:11" outlineLevel="1" x14ac:dyDescent="0.25">
      <c r="C61" s="16" t="s">
        <v>329</v>
      </c>
      <c r="D61" s="18">
        <v>5132.07</v>
      </c>
      <c r="E61" s="18">
        <v>1008.19</v>
      </c>
      <c r="F61" s="18">
        <v>3765.86</v>
      </c>
      <c r="G61" s="18">
        <v>890.862843</v>
      </c>
      <c r="H61" s="18">
        <v>2874.9971569999998</v>
      </c>
      <c r="I61" s="18">
        <v>1500</v>
      </c>
      <c r="J61" s="18">
        <v>474.47071720694635</v>
      </c>
      <c r="K61" s="18">
        <v>3632.07</v>
      </c>
    </row>
    <row r="62" spans="3:11" outlineLevel="1" x14ac:dyDescent="0.25">
      <c r="C62" s="16" t="s">
        <v>330</v>
      </c>
      <c r="D62" s="18">
        <v>18451.32</v>
      </c>
      <c r="E62" s="18">
        <v>3140.76</v>
      </c>
      <c r="F62" s="18">
        <v>14611.34</v>
      </c>
      <c r="G62" s="18">
        <v>3194.414976</v>
      </c>
      <c r="H62" s="18">
        <v>11416.925024</v>
      </c>
      <c r="I62" s="18">
        <v>10000</v>
      </c>
      <c r="J62" s="18">
        <v>6333.7446646984199</v>
      </c>
      <c r="K62" s="18">
        <v>8451.32</v>
      </c>
    </row>
    <row r="63" spans="3:11" outlineLevel="1" x14ac:dyDescent="0.25">
      <c r="C63" s="16" t="s">
        <v>331</v>
      </c>
      <c r="D63" s="18">
        <v>55110.06</v>
      </c>
      <c r="E63" s="18">
        <v>20050.96</v>
      </c>
      <c r="F63" s="18">
        <v>83123.539999999994</v>
      </c>
      <c r="G63" s="18">
        <v>6929.74</v>
      </c>
      <c r="H63" s="18">
        <v>76193.8</v>
      </c>
      <c r="I63" s="18">
        <v>56659.08</v>
      </c>
      <c r="J63" s="18">
        <v>48244.939667226601</v>
      </c>
      <c r="K63" s="18">
        <v>-1549.02</v>
      </c>
    </row>
    <row r="64" spans="3:11" outlineLevel="1" x14ac:dyDescent="0.25">
      <c r="C64" s="16" t="s">
        <v>332</v>
      </c>
      <c r="D64" s="18">
        <v>3196.19</v>
      </c>
      <c r="E64" s="18">
        <v>0</v>
      </c>
      <c r="F64" s="18">
        <v>3551.32</v>
      </c>
      <c r="G64" s="18">
        <v>0</v>
      </c>
      <c r="H64" s="18">
        <v>3551.32</v>
      </c>
      <c r="I64" s="18">
        <v>0</v>
      </c>
      <c r="J64" s="18">
        <v>0</v>
      </c>
      <c r="K64" s="18">
        <v>3196.19</v>
      </c>
    </row>
    <row r="65" spans="3:11" outlineLevel="1" x14ac:dyDescent="0.25">
      <c r="C65" s="16" t="s">
        <v>333</v>
      </c>
      <c r="D65" s="18">
        <v>5200</v>
      </c>
      <c r="E65" s="18">
        <v>2600.2199999999998</v>
      </c>
      <c r="F65" s="18">
        <v>2599.7800000000002</v>
      </c>
      <c r="G65" s="18">
        <v>660.75541499999997</v>
      </c>
      <c r="H65" s="18">
        <v>1939.0245849999999</v>
      </c>
      <c r="I65" s="18">
        <v>0</v>
      </c>
      <c r="J65" s="18">
        <v>-697.54541500000005</v>
      </c>
      <c r="K65" s="18">
        <v>5200</v>
      </c>
    </row>
    <row r="66" spans="3:11" outlineLevel="1" x14ac:dyDescent="0.25">
      <c r="C66" s="16" t="s">
        <v>334</v>
      </c>
      <c r="D66" s="18">
        <v>33998.980000000003</v>
      </c>
      <c r="E66" s="18">
        <v>4754.5600000000004</v>
      </c>
      <c r="F66" s="18">
        <v>26586.13</v>
      </c>
      <c r="G66" s="18">
        <v>9834.2923050000009</v>
      </c>
      <c r="H66" s="18">
        <v>16751.837694999998</v>
      </c>
      <c r="I66" s="18">
        <v>31578</v>
      </c>
      <c r="J66" s="18">
        <v>20504.573239997488</v>
      </c>
      <c r="K66" s="18">
        <v>2420.98</v>
      </c>
    </row>
    <row r="67" spans="3:11" outlineLevel="1" x14ac:dyDescent="0.25">
      <c r="C67" s="16" t="s">
        <v>335</v>
      </c>
      <c r="D67" s="18">
        <v>11608.39</v>
      </c>
      <c r="E67" s="18">
        <v>2537.4699999999998</v>
      </c>
      <c r="F67" s="18">
        <v>8411.6200000000008</v>
      </c>
      <c r="G67" s="18">
        <v>787.06500000000005</v>
      </c>
      <c r="H67" s="18">
        <v>7624.5550000000003</v>
      </c>
      <c r="I67" s="18">
        <v>0</v>
      </c>
      <c r="J67" s="18">
        <v>-937.07834060075015</v>
      </c>
      <c r="K67" s="18">
        <v>11608.39</v>
      </c>
    </row>
    <row r="68" spans="3:11" outlineLevel="1" x14ac:dyDescent="0.25">
      <c r="C68" s="16" t="s">
        <v>336</v>
      </c>
      <c r="D68" s="18">
        <v>82638.23</v>
      </c>
      <c r="E68" s="18">
        <v>22105.14</v>
      </c>
      <c r="F68" s="18">
        <v>143171.32</v>
      </c>
      <c r="G68" s="18">
        <v>370.92</v>
      </c>
      <c r="H68" s="18">
        <v>142800.4</v>
      </c>
      <c r="I68" s="18">
        <v>49605.3</v>
      </c>
      <c r="J68" s="18">
        <v>49190.919422450803</v>
      </c>
      <c r="K68" s="18">
        <v>33032.93</v>
      </c>
    </row>
    <row r="69" spans="3:11" outlineLevel="1" x14ac:dyDescent="0.25">
      <c r="C69" s="16" t="s">
        <v>337</v>
      </c>
      <c r="D69" s="18">
        <v>30000</v>
      </c>
      <c r="E69" s="18">
        <v>4226.5600000000004</v>
      </c>
      <c r="F69" s="18">
        <v>23257.8</v>
      </c>
      <c r="G69" s="18">
        <v>3296.0982519999998</v>
      </c>
      <c r="H69" s="18">
        <v>19961.701747999999</v>
      </c>
      <c r="I69" s="18">
        <v>9000</v>
      </c>
      <c r="J69" s="18">
        <v>5261.81071502759</v>
      </c>
      <c r="K69" s="18">
        <v>21000</v>
      </c>
    </row>
    <row r="70" spans="3:11" outlineLevel="1" x14ac:dyDescent="0.25">
      <c r="C70" s="16" t="s">
        <v>338</v>
      </c>
      <c r="D70" s="18">
        <v>0</v>
      </c>
      <c r="E70" s="18">
        <v>0</v>
      </c>
      <c r="F70" s="18">
        <v>0</v>
      </c>
      <c r="G70" s="18">
        <v>1000</v>
      </c>
      <c r="H70" s="18">
        <v>-1000</v>
      </c>
      <c r="I70" s="18">
        <v>0</v>
      </c>
      <c r="J70" s="18">
        <v>-1100</v>
      </c>
      <c r="K70" s="18">
        <v>0</v>
      </c>
    </row>
    <row r="71" spans="3:11" outlineLevel="1" x14ac:dyDescent="0.25">
      <c r="C71" s="16" t="s">
        <v>339</v>
      </c>
      <c r="D71" s="18">
        <v>18000</v>
      </c>
      <c r="E71" s="18">
        <v>4712.38</v>
      </c>
      <c r="F71" s="18">
        <v>11914.96</v>
      </c>
      <c r="G71" s="18">
        <v>6626.1972500000002</v>
      </c>
      <c r="H71" s="18">
        <v>5288.7627499999999</v>
      </c>
      <c r="I71" s="18">
        <v>5000</v>
      </c>
      <c r="J71" s="18">
        <v>-2369.7972499999996</v>
      </c>
      <c r="K71" s="18">
        <v>13000</v>
      </c>
    </row>
    <row r="72" spans="3:11" outlineLevel="1" x14ac:dyDescent="0.25">
      <c r="C72" s="16" t="s">
        <v>340</v>
      </c>
      <c r="D72" s="18">
        <v>22330.400000000001</v>
      </c>
      <c r="E72" s="18">
        <v>3721.6</v>
      </c>
      <c r="F72" s="18">
        <v>18608.8</v>
      </c>
      <c r="G72" s="18">
        <v>16433.32</v>
      </c>
      <c r="H72" s="18">
        <v>2175.48</v>
      </c>
      <c r="I72" s="18">
        <v>5582.6</v>
      </c>
      <c r="J72" s="18">
        <v>-11665.521441278002</v>
      </c>
      <c r="K72" s="18">
        <v>16747.8</v>
      </c>
    </row>
    <row r="73" spans="3:11" x14ac:dyDescent="0.25">
      <c r="C73" s="20" t="s">
        <v>810</v>
      </c>
      <c r="D73" s="30">
        <v>886177.94</v>
      </c>
      <c r="E73" s="21">
        <v>252697.35</v>
      </c>
      <c r="F73" s="21">
        <v>754950.76</v>
      </c>
      <c r="G73" s="21">
        <v>82594.765289000003</v>
      </c>
      <c r="H73" s="21">
        <v>672355.99471100001</v>
      </c>
      <c r="I73" s="21">
        <v>184117.14</v>
      </c>
      <c r="J73" s="21">
        <v>92143.601676550592</v>
      </c>
      <c r="K73" s="21">
        <v>702060.8</v>
      </c>
    </row>
    <row r="74" spans="3:11" ht="0.95" customHeight="1" outlineLevel="1" x14ac:dyDescent="0.25">
      <c r="C74" s="17"/>
      <c r="D74" s="29"/>
      <c r="E74" s="19"/>
      <c r="F74" s="19"/>
      <c r="G74" s="19"/>
      <c r="H74" s="19"/>
      <c r="I74" s="19"/>
      <c r="J74" s="19"/>
      <c r="K74" s="19"/>
    </row>
    <row r="75" spans="3:11" outlineLevel="1" x14ac:dyDescent="0.25">
      <c r="C75" s="16" t="s">
        <v>341</v>
      </c>
      <c r="D75" s="18">
        <v>31126.91</v>
      </c>
      <c r="E75" s="18">
        <v>3109.59</v>
      </c>
      <c r="F75" s="18">
        <v>21491.38</v>
      </c>
      <c r="G75" s="18">
        <v>1977.41</v>
      </c>
      <c r="H75" s="18">
        <v>19513.97</v>
      </c>
      <c r="I75" s="18">
        <v>4669.04</v>
      </c>
      <c r="J75" s="18">
        <v>2691.6299999999997</v>
      </c>
      <c r="K75" s="18">
        <v>26457.87</v>
      </c>
    </row>
    <row r="76" spans="3:11" outlineLevel="1" x14ac:dyDescent="0.25">
      <c r="C76" s="16" t="s">
        <v>342</v>
      </c>
      <c r="D76" s="18">
        <v>341.18</v>
      </c>
      <c r="E76" s="18">
        <v>35.28</v>
      </c>
      <c r="F76" s="18">
        <v>265</v>
      </c>
      <c r="G76" s="18">
        <v>913.81290200000001</v>
      </c>
      <c r="H76" s="18">
        <v>-648.81290200000001</v>
      </c>
      <c r="I76" s="18">
        <v>100</v>
      </c>
      <c r="J76" s="18">
        <v>-916.27445237938298</v>
      </c>
      <c r="K76" s="18">
        <v>241.18</v>
      </c>
    </row>
    <row r="77" spans="3:11" outlineLevel="1" x14ac:dyDescent="0.25">
      <c r="C77" s="16" t="s">
        <v>343</v>
      </c>
      <c r="D77" s="18">
        <v>26360.29</v>
      </c>
      <c r="E77" s="18">
        <v>7945.64</v>
      </c>
      <c r="F77" s="18">
        <v>41510.94</v>
      </c>
      <c r="G77" s="18">
        <v>2265.42</v>
      </c>
      <c r="H77" s="18">
        <v>39245.519999999997</v>
      </c>
      <c r="I77" s="18">
        <v>0</v>
      </c>
      <c r="J77" s="18">
        <v>-2496.5128534768005</v>
      </c>
      <c r="K77" s="18">
        <v>26360.29</v>
      </c>
    </row>
    <row r="78" spans="3:11" outlineLevel="1" x14ac:dyDescent="0.25">
      <c r="C78" s="16" t="s">
        <v>344</v>
      </c>
      <c r="D78" s="18">
        <v>32696.79</v>
      </c>
      <c r="E78" s="18">
        <v>3127.39</v>
      </c>
      <c r="F78" s="18">
        <v>28123.7</v>
      </c>
      <c r="G78" s="18">
        <v>4493.6018029999996</v>
      </c>
      <c r="H78" s="18">
        <v>23630.098196999999</v>
      </c>
      <c r="I78" s="18">
        <v>10789.94</v>
      </c>
      <c r="J78" s="18">
        <v>5672.2448610074198</v>
      </c>
      <c r="K78" s="18">
        <v>21906.85</v>
      </c>
    </row>
    <row r="79" spans="3:11" outlineLevel="1" x14ac:dyDescent="0.25">
      <c r="C79" s="16" t="s">
        <v>345</v>
      </c>
      <c r="D79" s="18">
        <v>23566.48</v>
      </c>
      <c r="E79" s="18">
        <v>5013.2299999999996</v>
      </c>
      <c r="F79" s="18">
        <v>16132.02</v>
      </c>
      <c r="G79" s="18">
        <v>6342.7555329999996</v>
      </c>
      <c r="H79" s="18">
        <v>9789.2644670000009</v>
      </c>
      <c r="I79" s="18">
        <v>7000</v>
      </c>
      <c r="J79" s="18">
        <v>-103.00553300000047</v>
      </c>
      <c r="K79" s="18">
        <v>16566.48</v>
      </c>
    </row>
    <row r="80" spans="3:11" outlineLevel="1" x14ac:dyDescent="0.25">
      <c r="C80" s="16" t="s">
        <v>346</v>
      </c>
      <c r="D80" s="18">
        <v>5530.3</v>
      </c>
      <c r="E80" s="18">
        <v>0</v>
      </c>
      <c r="F80" s="18">
        <v>5530.3</v>
      </c>
      <c r="G80" s="18">
        <v>275.99972400000001</v>
      </c>
      <c r="H80" s="18">
        <v>5254.3002759999999</v>
      </c>
      <c r="I80" s="18">
        <v>0</v>
      </c>
      <c r="J80" s="18">
        <v>-347.80236043729178</v>
      </c>
      <c r="K80" s="18">
        <v>5530.3</v>
      </c>
    </row>
    <row r="81" spans="3:11" outlineLevel="1" x14ac:dyDescent="0.25">
      <c r="C81" s="16" t="s">
        <v>347</v>
      </c>
      <c r="D81" s="18">
        <v>6425.59</v>
      </c>
      <c r="E81" s="18">
        <v>838.12</v>
      </c>
      <c r="F81" s="18">
        <v>5308.88</v>
      </c>
      <c r="G81" s="18">
        <v>1741.2149999999999</v>
      </c>
      <c r="H81" s="18">
        <v>3567.665</v>
      </c>
      <c r="I81" s="18">
        <v>2000</v>
      </c>
      <c r="J81" s="18">
        <v>-212.90240722574799</v>
      </c>
      <c r="K81" s="18">
        <v>4425.59</v>
      </c>
    </row>
    <row r="82" spans="3:11" outlineLevel="1" x14ac:dyDescent="0.25">
      <c r="C82" s="16" t="s">
        <v>348</v>
      </c>
      <c r="D82" s="18">
        <v>18853.5</v>
      </c>
      <c r="E82" s="18">
        <v>6284.5</v>
      </c>
      <c r="F82" s="18">
        <v>11272.56</v>
      </c>
      <c r="G82" s="18">
        <v>4180</v>
      </c>
      <c r="H82" s="18">
        <v>7092.56</v>
      </c>
      <c r="I82" s="18">
        <v>1885.35</v>
      </c>
      <c r="J82" s="18">
        <v>-2839.07</v>
      </c>
      <c r="K82" s="18">
        <v>16968.150000000001</v>
      </c>
    </row>
    <row r="83" spans="3:11" outlineLevel="1" x14ac:dyDescent="0.25">
      <c r="C83" s="16" t="s">
        <v>349</v>
      </c>
      <c r="D83" s="18">
        <v>17742.849999999999</v>
      </c>
      <c r="E83" s="18">
        <v>3000.9</v>
      </c>
      <c r="F83" s="18">
        <v>14135.62</v>
      </c>
      <c r="G83" s="18">
        <v>1436.93</v>
      </c>
      <c r="H83" s="18">
        <v>12698.69</v>
      </c>
      <c r="I83" s="18">
        <v>0</v>
      </c>
      <c r="J83" s="18">
        <v>-1701.0223444660005</v>
      </c>
      <c r="K83" s="18">
        <v>17742.849999999999</v>
      </c>
    </row>
    <row r="84" spans="3:11" x14ac:dyDescent="0.25">
      <c r="C84" s="20" t="s">
        <v>811</v>
      </c>
      <c r="D84" s="30">
        <v>162643.89000000001</v>
      </c>
      <c r="E84" s="21">
        <v>29354.65</v>
      </c>
      <c r="F84" s="21">
        <v>143770.4</v>
      </c>
      <c r="G84" s="21">
        <v>23627.144961999998</v>
      </c>
      <c r="H84" s="21">
        <v>120143.255038</v>
      </c>
      <c r="I84" s="21">
        <v>26444.33</v>
      </c>
      <c r="J84" s="21">
        <v>-252.71508997780484</v>
      </c>
      <c r="K84" s="21">
        <v>136199.56</v>
      </c>
    </row>
    <row r="85" spans="3:11" ht="0.95" customHeight="1" outlineLevel="1" x14ac:dyDescent="0.25">
      <c r="C85" s="17"/>
      <c r="D85" s="29"/>
      <c r="E85" s="19"/>
      <c r="F85" s="19"/>
      <c r="G85" s="19"/>
      <c r="H85" s="19"/>
      <c r="I85" s="19"/>
      <c r="J85" s="19"/>
      <c r="K85" s="19"/>
    </row>
    <row r="86" spans="3:11" outlineLevel="1" x14ac:dyDescent="0.25">
      <c r="C86" s="16" t="s">
        <v>350</v>
      </c>
      <c r="D86" s="18">
        <v>2423.41</v>
      </c>
      <c r="E86" s="18">
        <v>607.01</v>
      </c>
      <c r="F86" s="18">
        <v>1623.26</v>
      </c>
      <c r="G86" s="18">
        <v>1257.69</v>
      </c>
      <c r="H86" s="18">
        <v>365.57</v>
      </c>
      <c r="I86" s="18">
        <v>500</v>
      </c>
      <c r="J86" s="18">
        <v>-1000.9255466225004</v>
      </c>
      <c r="K86" s="18">
        <v>1923.41</v>
      </c>
    </row>
    <row r="87" spans="3:11" outlineLevel="1" x14ac:dyDescent="0.25">
      <c r="C87" s="16" t="s">
        <v>351</v>
      </c>
      <c r="D87" s="18">
        <v>9535.08</v>
      </c>
      <c r="E87" s="18">
        <v>801</v>
      </c>
      <c r="F87" s="18">
        <v>8286.44</v>
      </c>
      <c r="G87" s="18">
        <v>1572.5880380000001</v>
      </c>
      <c r="H87" s="18">
        <v>6713.8519619999997</v>
      </c>
      <c r="I87" s="18">
        <v>2860.52</v>
      </c>
      <c r="J87" s="18">
        <v>967.78064847705627</v>
      </c>
      <c r="K87" s="18">
        <v>6674.56</v>
      </c>
    </row>
    <row r="88" spans="3:11" outlineLevel="1" x14ac:dyDescent="0.25">
      <c r="C88" s="16" t="s">
        <v>352</v>
      </c>
      <c r="D88" s="18">
        <v>45848</v>
      </c>
      <c r="E88" s="18">
        <v>8940</v>
      </c>
      <c r="F88" s="18">
        <v>33552</v>
      </c>
      <c r="G88" s="18">
        <v>5598.9237059999996</v>
      </c>
      <c r="H88" s="18">
        <v>27953.076293999999</v>
      </c>
      <c r="I88" s="18">
        <v>7195</v>
      </c>
      <c r="J88" s="18">
        <v>1025.6589301707372</v>
      </c>
      <c r="K88" s="18">
        <v>38653</v>
      </c>
    </row>
    <row r="89" spans="3:11" outlineLevel="1" x14ac:dyDescent="0.25">
      <c r="C89" s="16" t="s">
        <v>353</v>
      </c>
      <c r="D89" s="18">
        <v>7121</v>
      </c>
      <c r="E89" s="18">
        <v>1187</v>
      </c>
      <c r="F89" s="18">
        <v>4547</v>
      </c>
      <c r="G89" s="18">
        <v>1038.22</v>
      </c>
      <c r="H89" s="18">
        <v>3508.78</v>
      </c>
      <c r="I89" s="18">
        <v>1068.1500000000001</v>
      </c>
      <c r="J89" s="18">
        <v>-85.959999999999809</v>
      </c>
      <c r="K89" s="18">
        <v>6052.85</v>
      </c>
    </row>
    <row r="90" spans="3:11" outlineLevel="1" x14ac:dyDescent="0.25">
      <c r="C90" s="16" t="s">
        <v>354</v>
      </c>
      <c r="D90" s="18">
        <v>50917.74</v>
      </c>
      <c r="E90" s="18">
        <v>28763.32</v>
      </c>
      <c r="F90" s="18">
        <v>20080.98</v>
      </c>
      <c r="G90" s="18">
        <v>3514.9477870000001</v>
      </c>
      <c r="H90" s="18">
        <v>16566.032212999999</v>
      </c>
      <c r="I90" s="18">
        <v>15000</v>
      </c>
      <c r="J90" s="18">
        <v>10983.311791172429</v>
      </c>
      <c r="K90" s="18">
        <v>35917.74</v>
      </c>
    </row>
    <row r="91" spans="3:11" outlineLevel="1" x14ac:dyDescent="0.25">
      <c r="C91" s="16" t="s">
        <v>355</v>
      </c>
      <c r="D91" s="18">
        <v>19256.14</v>
      </c>
      <c r="E91" s="18">
        <v>2419.56</v>
      </c>
      <c r="F91" s="18">
        <v>15190.5</v>
      </c>
      <c r="G91" s="18">
        <v>4823.1000000000004</v>
      </c>
      <c r="H91" s="18">
        <v>10367.4</v>
      </c>
      <c r="I91" s="18">
        <v>7000</v>
      </c>
      <c r="J91" s="18">
        <v>1427.4772885050006</v>
      </c>
      <c r="K91" s="18">
        <v>12256.14</v>
      </c>
    </row>
    <row r="92" spans="3:11" outlineLevel="1" x14ac:dyDescent="0.25">
      <c r="C92" s="16" t="s">
        <v>356</v>
      </c>
      <c r="D92" s="18">
        <v>2454.64</v>
      </c>
      <c r="E92" s="18">
        <v>1076.77</v>
      </c>
      <c r="F92" s="18">
        <v>1217.92</v>
      </c>
      <c r="G92" s="18">
        <v>1192.4690129999999</v>
      </c>
      <c r="H92" s="18">
        <v>25.450987000000001</v>
      </c>
      <c r="I92" s="18">
        <v>1000</v>
      </c>
      <c r="J92" s="18">
        <v>-457.68142608091193</v>
      </c>
      <c r="K92" s="18">
        <v>1454.64</v>
      </c>
    </row>
    <row r="93" spans="3:11" outlineLevel="1" x14ac:dyDescent="0.25">
      <c r="C93" s="16" t="s">
        <v>357</v>
      </c>
      <c r="D93" s="18">
        <v>10173.48</v>
      </c>
      <c r="E93" s="18">
        <v>4460.05</v>
      </c>
      <c r="F93" s="18">
        <v>5149.01</v>
      </c>
      <c r="G93" s="18">
        <v>1568.299591</v>
      </c>
      <c r="H93" s="18">
        <v>3580.7104089999998</v>
      </c>
      <c r="I93" s="18">
        <v>3000</v>
      </c>
      <c r="J93" s="18">
        <v>1292.9004089999999</v>
      </c>
      <c r="K93" s="18">
        <v>7173.48</v>
      </c>
    </row>
    <row r="94" spans="3:11" outlineLevel="1" x14ac:dyDescent="0.25">
      <c r="C94" s="16" t="s">
        <v>358</v>
      </c>
      <c r="D94" s="18">
        <v>3563</v>
      </c>
      <c r="E94" s="18">
        <v>340.04</v>
      </c>
      <c r="F94" s="18">
        <v>3175.44</v>
      </c>
      <c r="G94" s="18">
        <v>2136.0350800000001</v>
      </c>
      <c r="H94" s="18">
        <v>1039.4049199999999</v>
      </c>
      <c r="I94" s="18">
        <v>1000</v>
      </c>
      <c r="J94" s="18">
        <v>-1409.3052094550194</v>
      </c>
      <c r="K94" s="18">
        <v>2563</v>
      </c>
    </row>
    <row r="95" spans="3:11" outlineLevel="1" x14ac:dyDescent="0.25">
      <c r="C95" s="16" t="s">
        <v>359</v>
      </c>
      <c r="D95" s="18">
        <v>85239</v>
      </c>
      <c r="E95" s="18">
        <v>22186</v>
      </c>
      <c r="F95" s="18">
        <v>57320</v>
      </c>
      <c r="G95" s="18">
        <v>14216.889698999999</v>
      </c>
      <c r="H95" s="18">
        <v>43103.110301000001</v>
      </c>
      <c r="I95" s="18">
        <v>21309.75</v>
      </c>
      <c r="J95" s="18">
        <v>5326.501639371616</v>
      </c>
      <c r="K95" s="18">
        <v>63929.25</v>
      </c>
    </row>
    <row r="96" spans="3:11" outlineLevel="1" x14ac:dyDescent="0.25">
      <c r="C96" s="16" t="s">
        <v>360</v>
      </c>
      <c r="D96" s="18">
        <v>26257.5</v>
      </c>
      <c r="E96" s="18">
        <v>4500</v>
      </c>
      <c r="F96" s="18">
        <v>20042.5</v>
      </c>
      <c r="G96" s="18">
        <v>4150.92</v>
      </c>
      <c r="H96" s="18">
        <v>15891.58</v>
      </c>
      <c r="I96" s="18">
        <v>0</v>
      </c>
      <c r="J96" s="18">
        <v>-4605.3767878050003</v>
      </c>
      <c r="K96" s="18">
        <v>26257.5</v>
      </c>
    </row>
    <row r="97" spans="3:11" outlineLevel="1" x14ac:dyDescent="0.25">
      <c r="C97" s="16" t="s">
        <v>361</v>
      </c>
      <c r="D97" s="18">
        <v>37356.22</v>
      </c>
      <c r="E97" s="18">
        <v>6227.45</v>
      </c>
      <c r="F97" s="18">
        <v>31137.29</v>
      </c>
      <c r="G97" s="18">
        <v>406.84555599999999</v>
      </c>
      <c r="H97" s="18">
        <v>30730.444444000001</v>
      </c>
      <c r="I97" s="18">
        <v>0</v>
      </c>
      <c r="J97" s="18">
        <v>-490.95860589261537</v>
      </c>
      <c r="K97" s="18">
        <v>37356.22</v>
      </c>
    </row>
    <row r="98" spans="3:11" outlineLevel="1" x14ac:dyDescent="0.25">
      <c r="C98" s="16" t="s">
        <v>362</v>
      </c>
      <c r="D98" s="18">
        <v>0</v>
      </c>
      <c r="E98" s="18">
        <v>0</v>
      </c>
      <c r="F98" s="18">
        <v>0</v>
      </c>
      <c r="G98" s="18">
        <v>130.9</v>
      </c>
      <c r="H98" s="18">
        <v>-130.9</v>
      </c>
      <c r="I98" s="18">
        <v>0</v>
      </c>
      <c r="J98" s="18">
        <v>-164.95425546600001</v>
      </c>
      <c r="K98" s="18">
        <v>0</v>
      </c>
    </row>
    <row r="99" spans="3:11" outlineLevel="1" x14ac:dyDescent="0.25">
      <c r="C99" s="16" t="s">
        <v>363</v>
      </c>
      <c r="D99" s="18">
        <v>7012.88</v>
      </c>
      <c r="E99" s="18">
        <v>2295.09</v>
      </c>
      <c r="F99" s="18">
        <v>4836.3599999999997</v>
      </c>
      <c r="G99" s="18">
        <v>188.39</v>
      </c>
      <c r="H99" s="18">
        <v>4647.97</v>
      </c>
      <c r="I99" s="18">
        <v>0</v>
      </c>
      <c r="J99" s="18">
        <v>-213.62112773299998</v>
      </c>
      <c r="K99" s="18">
        <v>7012.88</v>
      </c>
    </row>
    <row r="100" spans="3:11" outlineLevel="1" x14ac:dyDescent="0.25">
      <c r="C100" s="16" t="s">
        <v>364</v>
      </c>
      <c r="D100" s="18">
        <v>22357.52</v>
      </c>
      <c r="E100" s="18">
        <v>5669.17</v>
      </c>
      <c r="F100" s="18">
        <v>14644.25</v>
      </c>
      <c r="G100" s="18">
        <v>4200.1683400000002</v>
      </c>
      <c r="H100" s="18">
        <v>10444.08166</v>
      </c>
      <c r="I100" s="18">
        <v>10000</v>
      </c>
      <c r="J100" s="18">
        <v>5315.7960767784125</v>
      </c>
      <c r="K100" s="18">
        <v>12357.52</v>
      </c>
    </row>
    <row r="101" spans="3:11" outlineLevel="1" x14ac:dyDescent="0.25">
      <c r="C101" s="16" t="s">
        <v>365</v>
      </c>
      <c r="D101" s="18">
        <v>34375</v>
      </c>
      <c r="E101" s="18">
        <v>2750</v>
      </c>
      <c r="F101" s="18">
        <v>66000</v>
      </c>
      <c r="G101" s="18">
        <v>0</v>
      </c>
      <c r="H101" s="18">
        <v>66000</v>
      </c>
      <c r="I101" s="18">
        <v>0</v>
      </c>
      <c r="J101" s="18">
        <v>0</v>
      </c>
      <c r="K101" s="18">
        <v>34375</v>
      </c>
    </row>
    <row r="102" spans="3:11" outlineLevel="1" x14ac:dyDescent="0.25">
      <c r="C102" s="16" t="s">
        <v>366</v>
      </c>
      <c r="D102" s="18">
        <v>8986.2000000000007</v>
      </c>
      <c r="E102" s="18">
        <v>1605.47</v>
      </c>
      <c r="F102" s="18">
        <v>6829.41</v>
      </c>
      <c r="G102" s="18">
        <v>166.27</v>
      </c>
      <c r="H102" s="18">
        <v>6663.14</v>
      </c>
      <c r="I102" s="18">
        <v>0</v>
      </c>
      <c r="J102" s="18">
        <v>-191.69630698360001</v>
      </c>
      <c r="K102" s="18">
        <v>8986.2000000000007</v>
      </c>
    </row>
    <row r="103" spans="3:11" outlineLevel="1" x14ac:dyDescent="0.25">
      <c r="C103" s="16" t="s">
        <v>367</v>
      </c>
      <c r="D103" s="18">
        <v>0</v>
      </c>
      <c r="E103" s="18">
        <v>0</v>
      </c>
      <c r="F103" s="18">
        <v>0</v>
      </c>
      <c r="G103" s="18">
        <v>694.87107200000003</v>
      </c>
      <c r="H103" s="18">
        <v>-694.87107200000003</v>
      </c>
      <c r="I103" s="18">
        <v>557.71</v>
      </c>
      <c r="J103" s="18">
        <v>-299.48204830588514</v>
      </c>
      <c r="K103" s="18">
        <v>-557.71</v>
      </c>
    </row>
    <row r="104" spans="3:11" outlineLevel="1" x14ac:dyDescent="0.25">
      <c r="C104" s="16" t="s">
        <v>368</v>
      </c>
      <c r="D104" s="18">
        <v>3551.32</v>
      </c>
      <c r="E104" s="18">
        <v>0</v>
      </c>
      <c r="F104" s="18">
        <v>3551.32</v>
      </c>
      <c r="G104" s="18">
        <v>1000</v>
      </c>
      <c r="H104" s="18">
        <v>2551.3200000000002</v>
      </c>
      <c r="I104" s="18">
        <v>0</v>
      </c>
      <c r="J104" s="18">
        <v>-1100</v>
      </c>
      <c r="K104" s="18">
        <v>3551.32</v>
      </c>
    </row>
    <row r="105" spans="3:11" outlineLevel="1" x14ac:dyDescent="0.25">
      <c r="C105" s="16" t="s">
        <v>369</v>
      </c>
      <c r="D105" s="18">
        <v>20000</v>
      </c>
      <c r="E105" s="18">
        <v>4260.4399999999996</v>
      </c>
      <c r="F105" s="18">
        <v>15665.42</v>
      </c>
      <c r="G105" s="18">
        <v>14672.612631</v>
      </c>
      <c r="H105" s="18">
        <v>992.80736899999999</v>
      </c>
      <c r="I105" s="18">
        <v>6500</v>
      </c>
      <c r="J105" s="18">
        <v>-9623.1778152270017</v>
      </c>
      <c r="K105" s="18">
        <v>13500</v>
      </c>
    </row>
    <row r="106" spans="3:11" outlineLevel="1" x14ac:dyDescent="0.25">
      <c r="C106" s="16" t="s">
        <v>370</v>
      </c>
      <c r="D106" s="18">
        <v>1894.8</v>
      </c>
      <c r="E106" s="18">
        <v>172.8</v>
      </c>
      <c r="F106" s="18">
        <v>1722</v>
      </c>
      <c r="G106" s="18">
        <v>3824.1339579999999</v>
      </c>
      <c r="H106" s="18">
        <v>-2102.1339579999999</v>
      </c>
      <c r="I106" s="18">
        <v>500</v>
      </c>
      <c r="J106" s="18">
        <v>-3934.819962870416</v>
      </c>
      <c r="K106" s="18">
        <v>1394.8</v>
      </c>
    </row>
    <row r="107" spans="3:11" outlineLevel="1" x14ac:dyDescent="0.25">
      <c r="C107" s="16" t="s">
        <v>371</v>
      </c>
      <c r="D107" s="18">
        <v>1907.49</v>
      </c>
      <c r="E107" s="18">
        <v>173.41</v>
      </c>
      <c r="F107" s="18">
        <v>1476.19</v>
      </c>
      <c r="G107" s="18">
        <v>206.57121599999999</v>
      </c>
      <c r="H107" s="18">
        <v>1269.618784</v>
      </c>
      <c r="I107" s="18">
        <v>0</v>
      </c>
      <c r="J107" s="18">
        <v>-255.60611455723159</v>
      </c>
      <c r="K107" s="18">
        <v>1907.49</v>
      </c>
    </row>
    <row r="108" spans="3:11" outlineLevel="1" x14ac:dyDescent="0.25">
      <c r="C108" s="16" t="s">
        <v>372</v>
      </c>
      <c r="D108" s="18">
        <v>25780.62</v>
      </c>
      <c r="E108" s="18">
        <v>6021.14</v>
      </c>
      <c r="F108" s="18">
        <v>18504.919999999998</v>
      </c>
      <c r="G108" s="18">
        <v>269.40694400000001</v>
      </c>
      <c r="H108" s="18">
        <v>18235.513056</v>
      </c>
      <c r="I108" s="18">
        <v>0</v>
      </c>
      <c r="J108" s="18">
        <v>-324.11373022817338</v>
      </c>
      <c r="K108" s="18">
        <v>25780.62</v>
      </c>
    </row>
    <row r="109" spans="3:11" outlineLevel="1" x14ac:dyDescent="0.25">
      <c r="C109" s="16" t="s">
        <v>188</v>
      </c>
      <c r="D109" s="18">
        <v>23028.68</v>
      </c>
      <c r="E109" s="18">
        <v>11303.06</v>
      </c>
      <c r="F109" s="18">
        <v>32593.14</v>
      </c>
      <c r="G109" s="18">
        <v>7905.7</v>
      </c>
      <c r="H109" s="18">
        <v>24687.439999999999</v>
      </c>
      <c r="I109" s="18">
        <v>13000</v>
      </c>
      <c r="J109" s="18">
        <v>3958.3743430009999</v>
      </c>
      <c r="K109" s="18">
        <v>10028.68</v>
      </c>
    </row>
    <row r="110" spans="3:11" outlineLevel="1" x14ac:dyDescent="0.25">
      <c r="C110" s="16" t="s">
        <v>185</v>
      </c>
      <c r="D110" s="18">
        <v>11990</v>
      </c>
      <c r="E110" s="18">
        <v>2097.86</v>
      </c>
      <c r="F110" s="18">
        <v>8885.4599999999991</v>
      </c>
      <c r="G110" s="18">
        <v>1999.1</v>
      </c>
      <c r="H110" s="18">
        <v>6886.36</v>
      </c>
      <c r="I110" s="18">
        <v>3500</v>
      </c>
      <c r="J110" s="18">
        <v>1303.3891852899997</v>
      </c>
      <c r="K110" s="18">
        <v>8490</v>
      </c>
    </row>
    <row r="111" spans="3:11" outlineLevel="1" x14ac:dyDescent="0.25">
      <c r="C111" s="16" t="s">
        <v>373</v>
      </c>
      <c r="D111" s="18">
        <v>57526.35</v>
      </c>
      <c r="E111" s="18">
        <v>11335.5</v>
      </c>
      <c r="F111" s="18">
        <v>41899.26</v>
      </c>
      <c r="G111" s="18">
        <v>2321.9283359999999</v>
      </c>
      <c r="H111" s="18">
        <v>39577.331663999998</v>
      </c>
      <c r="I111" s="18">
        <v>15000</v>
      </c>
      <c r="J111" s="18">
        <v>12416.996728736318</v>
      </c>
      <c r="K111" s="18">
        <v>42526.35</v>
      </c>
    </row>
    <row r="112" spans="3:11" outlineLevel="1" x14ac:dyDescent="0.25">
      <c r="C112" s="16" t="s">
        <v>374</v>
      </c>
      <c r="D112" s="18">
        <v>34262.65</v>
      </c>
      <c r="E112" s="18">
        <v>3978.99</v>
      </c>
      <c r="F112" s="18">
        <v>25827.279999999999</v>
      </c>
      <c r="G112" s="18">
        <v>4730.2736519999999</v>
      </c>
      <c r="H112" s="18">
        <v>21097.006347999999</v>
      </c>
      <c r="I112" s="18">
        <v>10000</v>
      </c>
      <c r="J112" s="18">
        <v>4847.9803992803054</v>
      </c>
      <c r="K112" s="18">
        <v>24262.65</v>
      </c>
    </row>
    <row r="113" spans="3:11" outlineLevel="1" x14ac:dyDescent="0.25">
      <c r="C113" s="16" t="s">
        <v>375</v>
      </c>
      <c r="D113" s="18">
        <v>8000</v>
      </c>
      <c r="E113" s="18">
        <v>1996.42</v>
      </c>
      <c r="F113" s="18">
        <v>5269.11</v>
      </c>
      <c r="G113" s="18">
        <v>2207.8279029999999</v>
      </c>
      <c r="H113" s="18">
        <v>3061.2820969999998</v>
      </c>
      <c r="I113" s="18">
        <v>0</v>
      </c>
      <c r="J113" s="18">
        <v>-2428.8498462100542</v>
      </c>
      <c r="K113" s="18">
        <v>8000</v>
      </c>
    </row>
    <row r="114" spans="3:11" outlineLevel="1" x14ac:dyDescent="0.25">
      <c r="C114" s="16" t="s">
        <v>376</v>
      </c>
      <c r="D114" s="18">
        <v>13641.82</v>
      </c>
      <c r="E114" s="18">
        <v>2429.4899999999998</v>
      </c>
      <c r="F114" s="18">
        <v>9619.75</v>
      </c>
      <c r="G114" s="18">
        <v>4418.5</v>
      </c>
      <c r="H114" s="18">
        <v>5201.25</v>
      </c>
      <c r="I114" s="18">
        <v>4000</v>
      </c>
      <c r="J114" s="18">
        <v>-892.38580298200031</v>
      </c>
      <c r="K114" s="18">
        <v>9641.82</v>
      </c>
    </row>
    <row r="115" spans="3:11" outlineLevel="1" x14ac:dyDescent="0.25">
      <c r="C115" s="16" t="s">
        <v>377</v>
      </c>
      <c r="D115" s="18">
        <v>3551.32</v>
      </c>
      <c r="E115" s="18">
        <v>0</v>
      </c>
      <c r="F115" s="18">
        <v>3551.32</v>
      </c>
      <c r="G115" s="18">
        <v>0</v>
      </c>
      <c r="H115" s="18">
        <v>3551.32</v>
      </c>
      <c r="I115" s="18">
        <v>0</v>
      </c>
      <c r="J115" s="18">
        <v>0</v>
      </c>
      <c r="K115" s="18">
        <v>3551.32</v>
      </c>
    </row>
    <row r="116" spans="3:11" outlineLevel="1" x14ac:dyDescent="0.25">
      <c r="C116" s="16" t="s">
        <v>378</v>
      </c>
      <c r="D116" s="18">
        <v>7478.68</v>
      </c>
      <c r="E116" s="18">
        <v>1246.45</v>
      </c>
      <c r="F116" s="18">
        <v>6232.23</v>
      </c>
      <c r="G116" s="18">
        <v>0</v>
      </c>
      <c r="H116" s="18">
        <v>6232.23</v>
      </c>
      <c r="I116" s="18">
        <v>0</v>
      </c>
      <c r="J116" s="18">
        <v>0</v>
      </c>
      <c r="K116" s="18">
        <v>7478.68</v>
      </c>
    </row>
    <row r="117" spans="3:11" outlineLevel="1" x14ac:dyDescent="0.25">
      <c r="C117" s="16" t="s">
        <v>379</v>
      </c>
      <c r="D117" s="18">
        <v>7000</v>
      </c>
      <c r="E117" s="18">
        <v>341.86</v>
      </c>
      <c r="F117" s="18">
        <v>6051.76</v>
      </c>
      <c r="G117" s="18">
        <v>1004.45663</v>
      </c>
      <c r="H117" s="18">
        <v>5047.3033699999996</v>
      </c>
      <c r="I117" s="18">
        <v>2000</v>
      </c>
      <c r="J117" s="18">
        <v>874.7512985878343</v>
      </c>
      <c r="K117" s="18">
        <v>5000</v>
      </c>
    </row>
    <row r="118" spans="3:11" outlineLevel="1" x14ac:dyDescent="0.25">
      <c r="C118" s="16" t="s">
        <v>380</v>
      </c>
      <c r="D118" s="18">
        <v>23262.3</v>
      </c>
      <c r="E118" s="18">
        <v>6455.64</v>
      </c>
      <c r="F118" s="18">
        <v>15626.68</v>
      </c>
      <c r="G118" s="18">
        <v>7763.5283159999999</v>
      </c>
      <c r="H118" s="18">
        <v>7863.1516840000004</v>
      </c>
      <c r="I118" s="18">
        <v>7000</v>
      </c>
      <c r="J118" s="18">
        <v>-1458.0283159999999</v>
      </c>
      <c r="K118" s="18">
        <v>16262.3</v>
      </c>
    </row>
    <row r="119" spans="3:11" outlineLevel="1" x14ac:dyDescent="0.25">
      <c r="C119" s="16" t="s">
        <v>381</v>
      </c>
      <c r="D119" s="18">
        <v>5000</v>
      </c>
      <c r="E119" s="18">
        <v>1062.31</v>
      </c>
      <c r="F119" s="18">
        <v>3551.32</v>
      </c>
      <c r="G119" s="18">
        <v>317</v>
      </c>
      <c r="H119" s="18">
        <v>3234.32</v>
      </c>
      <c r="I119" s="18">
        <v>0</v>
      </c>
      <c r="J119" s="18">
        <v>-348.7</v>
      </c>
      <c r="K119" s="18">
        <v>5000</v>
      </c>
    </row>
    <row r="120" spans="3:11" outlineLevel="1" x14ac:dyDescent="0.25">
      <c r="C120" s="16" t="s">
        <v>382</v>
      </c>
      <c r="D120" s="18">
        <v>555646.35</v>
      </c>
      <c r="E120" s="18">
        <v>67994.2</v>
      </c>
      <c r="F120" s="18">
        <v>487488.6</v>
      </c>
      <c r="G120" s="18">
        <v>147297.51</v>
      </c>
      <c r="H120" s="18">
        <v>340191.09</v>
      </c>
      <c r="I120" s="18">
        <v>180000</v>
      </c>
      <c r="J120" s="18">
        <v>32677.210725037497</v>
      </c>
      <c r="K120" s="18">
        <v>375646.35</v>
      </c>
    </row>
    <row r="121" spans="3:11" outlineLevel="1" x14ac:dyDescent="0.25">
      <c r="C121" s="16" t="s">
        <v>383</v>
      </c>
      <c r="D121" s="18">
        <v>202431.88</v>
      </c>
      <c r="E121" s="18">
        <v>38983.68</v>
      </c>
      <c r="F121" s="18">
        <v>136206.79999999999</v>
      </c>
      <c r="G121" s="18">
        <v>1580.52</v>
      </c>
      <c r="H121" s="18">
        <v>134626.28</v>
      </c>
      <c r="I121" s="18">
        <v>76278.91</v>
      </c>
      <c r="J121" s="18">
        <v>74616.612357673599</v>
      </c>
      <c r="K121" s="18">
        <v>126152.97</v>
      </c>
    </row>
    <row r="122" spans="3:11" outlineLevel="1" x14ac:dyDescent="0.25">
      <c r="C122" s="16" t="s">
        <v>384</v>
      </c>
      <c r="D122" s="18">
        <v>7920</v>
      </c>
      <c r="E122" s="18">
        <v>692.4</v>
      </c>
      <c r="F122" s="18">
        <v>8307.6</v>
      </c>
      <c r="G122" s="18">
        <v>242.28</v>
      </c>
      <c r="H122" s="18">
        <v>8065.32</v>
      </c>
      <c r="I122" s="18">
        <v>0</v>
      </c>
      <c r="J122" s="18">
        <v>-290.82093975779998</v>
      </c>
      <c r="K122" s="18">
        <v>7920</v>
      </c>
    </row>
    <row r="123" spans="3:11" outlineLevel="1" x14ac:dyDescent="0.25">
      <c r="C123" s="16" t="s">
        <v>385</v>
      </c>
      <c r="D123" s="18">
        <v>20800</v>
      </c>
      <c r="E123" s="18">
        <v>3143.95</v>
      </c>
      <c r="F123" s="18">
        <v>16135.27</v>
      </c>
      <c r="G123" s="18">
        <v>900.52</v>
      </c>
      <c r="H123" s="18">
        <v>15234.75</v>
      </c>
      <c r="I123" s="18">
        <v>1533.48</v>
      </c>
      <c r="J123" s="18">
        <v>568.06262511570071</v>
      </c>
      <c r="K123" s="18">
        <v>19266.52</v>
      </c>
    </row>
    <row r="124" spans="3:11" outlineLevel="1" x14ac:dyDescent="0.25">
      <c r="C124" s="16" t="s">
        <v>386</v>
      </c>
      <c r="D124" s="18">
        <v>18000</v>
      </c>
      <c r="E124" s="18">
        <v>3316.26</v>
      </c>
      <c r="F124" s="18">
        <v>13260.41</v>
      </c>
      <c r="G124" s="18">
        <v>2669.6199240000001</v>
      </c>
      <c r="H124" s="18">
        <v>10590.790075999999</v>
      </c>
      <c r="I124" s="18">
        <v>624.20000000000005</v>
      </c>
      <c r="J124" s="18">
        <v>-2402.7585425241778</v>
      </c>
      <c r="K124" s="18">
        <v>17375.8</v>
      </c>
    </row>
    <row r="125" spans="3:11" outlineLevel="1" x14ac:dyDescent="0.25">
      <c r="C125" s="16" t="s">
        <v>387</v>
      </c>
      <c r="D125" s="18">
        <v>11000</v>
      </c>
      <c r="E125" s="18">
        <v>5865.1</v>
      </c>
      <c r="F125" s="18">
        <v>3934.65</v>
      </c>
      <c r="G125" s="18">
        <v>438.37</v>
      </c>
      <c r="H125" s="18">
        <v>3496.28</v>
      </c>
      <c r="I125" s="18">
        <v>4802.5</v>
      </c>
      <c r="J125" s="18">
        <v>4331.5072920151997</v>
      </c>
      <c r="K125" s="18">
        <v>6197.5</v>
      </c>
    </row>
    <row r="126" spans="3:11" x14ac:dyDescent="0.25">
      <c r="C126" s="20" t="s">
        <v>812</v>
      </c>
      <c r="D126" s="30">
        <v>1436551.07</v>
      </c>
      <c r="E126" s="21">
        <v>266698.89</v>
      </c>
      <c r="F126" s="21">
        <v>1158992.8500000001</v>
      </c>
      <c r="G126" s="21">
        <v>252627.387392</v>
      </c>
      <c r="H126" s="21">
        <v>906365.46260800003</v>
      </c>
      <c r="I126" s="21">
        <v>395230.22</v>
      </c>
      <c r="J126" s="21">
        <v>129955.08935351133</v>
      </c>
      <c r="K126" s="21">
        <v>1041320.85</v>
      </c>
    </row>
    <row r="127" spans="3:11" ht="0.95" customHeight="1" outlineLevel="1" x14ac:dyDescent="0.25">
      <c r="C127" s="17"/>
      <c r="D127" s="29"/>
      <c r="E127" s="19"/>
      <c r="F127" s="19"/>
      <c r="G127" s="19"/>
      <c r="H127" s="19"/>
      <c r="I127" s="19"/>
      <c r="J127" s="19"/>
      <c r="K127" s="19"/>
    </row>
    <row r="128" spans="3:11" outlineLevel="1" x14ac:dyDescent="0.25">
      <c r="C128" s="16" t="s">
        <v>388</v>
      </c>
      <c r="D128" s="18">
        <v>27091.66</v>
      </c>
      <c r="E128" s="18">
        <v>6252.17</v>
      </c>
      <c r="F128" s="18">
        <v>20638.169999999998</v>
      </c>
      <c r="G128" s="18">
        <v>428.81</v>
      </c>
      <c r="H128" s="18">
        <v>20209.36</v>
      </c>
      <c r="I128" s="18">
        <v>8000</v>
      </c>
      <c r="J128" s="18">
        <v>7478.3315908678996</v>
      </c>
      <c r="K128" s="18">
        <v>19091.66</v>
      </c>
    </row>
    <row r="129" spans="3:11" outlineLevel="1" x14ac:dyDescent="0.25">
      <c r="C129" s="16" t="s">
        <v>389</v>
      </c>
      <c r="D129" s="18">
        <v>7928.86</v>
      </c>
      <c r="E129" s="18">
        <v>3038.75</v>
      </c>
      <c r="F129" s="18">
        <v>4597.7</v>
      </c>
      <c r="G129" s="18">
        <v>1345.6812239999999</v>
      </c>
      <c r="H129" s="18">
        <v>3252.0187759999999</v>
      </c>
      <c r="I129" s="18">
        <v>3171.55</v>
      </c>
      <c r="J129" s="18">
        <v>1626.6018305250263</v>
      </c>
      <c r="K129" s="18">
        <v>4757.3100000000004</v>
      </c>
    </row>
    <row r="130" spans="3:11" outlineLevel="1" x14ac:dyDescent="0.25">
      <c r="C130" s="16" t="s">
        <v>390</v>
      </c>
      <c r="D130" s="18">
        <v>11365.29</v>
      </c>
      <c r="E130" s="18">
        <v>492.91</v>
      </c>
      <c r="F130" s="18">
        <v>10442.379999999999</v>
      </c>
      <c r="G130" s="18">
        <v>659.71673199999998</v>
      </c>
      <c r="H130" s="18">
        <v>9782.6632680000002</v>
      </c>
      <c r="I130" s="18">
        <v>0</v>
      </c>
      <c r="J130" s="18">
        <v>-769.25645421454533</v>
      </c>
      <c r="K130" s="18">
        <v>11365.29</v>
      </c>
    </row>
    <row r="131" spans="3:11" outlineLevel="1" x14ac:dyDescent="0.25">
      <c r="C131" s="16" t="s">
        <v>391</v>
      </c>
      <c r="D131" s="18">
        <v>16858.25</v>
      </c>
      <c r="E131" s="18">
        <v>15010.14</v>
      </c>
      <c r="F131" s="18">
        <v>16959.259999999998</v>
      </c>
      <c r="G131" s="18">
        <v>6086.64</v>
      </c>
      <c r="H131" s="18">
        <v>10872.62</v>
      </c>
      <c r="I131" s="18">
        <v>10000</v>
      </c>
      <c r="J131" s="18">
        <v>3004.4145321039987</v>
      </c>
      <c r="K131" s="18">
        <v>6858.25</v>
      </c>
    </row>
    <row r="132" spans="3:11" outlineLevel="1" x14ac:dyDescent="0.25">
      <c r="C132" s="16" t="s">
        <v>392</v>
      </c>
      <c r="D132" s="18">
        <v>9679.74</v>
      </c>
      <c r="E132" s="18">
        <v>1247.55</v>
      </c>
      <c r="F132" s="18">
        <v>7821.29</v>
      </c>
      <c r="G132" s="18">
        <v>133.5</v>
      </c>
      <c r="H132" s="18">
        <v>7687.79</v>
      </c>
      <c r="I132" s="18">
        <v>3194.31</v>
      </c>
      <c r="J132" s="18">
        <v>3060.81</v>
      </c>
      <c r="K132" s="18">
        <v>6485.43</v>
      </c>
    </row>
    <row r="133" spans="3:11" outlineLevel="1" x14ac:dyDescent="0.25">
      <c r="C133" s="16" t="s">
        <v>393</v>
      </c>
      <c r="D133" s="18">
        <v>30476.77</v>
      </c>
      <c r="E133" s="18">
        <v>5966.36</v>
      </c>
      <c r="F133" s="18">
        <v>53690.38</v>
      </c>
      <c r="G133" s="18">
        <v>579.37084000000004</v>
      </c>
      <c r="H133" s="18">
        <v>53111.009160000001</v>
      </c>
      <c r="I133" s="18">
        <v>20000</v>
      </c>
      <c r="J133" s="18">
        <v>19290.479315697794</v>
      </c>
      <c r="K133" s="18">
        <v>10476.77</v>
      </c>
    </row>
    <row r="134" spans="3:11" outlineLevel="1" x14ac:dyDescent="0.25">
      <c r="C134" s="16" t="s">
        <v>394</v>
      </c>
      <c r="D134" s="18">
        <v>122270.31</v>
      </c>
      <c r="E134" s="18">
        <v>14422</v>
      </c>
      <c r="F134" s="18">
        <v>107848.31</v>
      </c>
      <c r="G134" s="18">
        <v>135621.73892199999</v>
      </c>
      <c r="H134" s="18">
        <v>-27773.428921999999</v>
      </c>
      <c r="I134" s="18">
        <v>40349.199999999997</v>
      </c>
      <c r="J134" s="18">
        <v>-108874.83936519256</v>
      </c>
      <c r="K134" s="18">
        <v>81921.11</v>
      </c>
    </row>
    <row r="135" spans="3:11" outlineLevel="1" x14ac:dyDescent="0.25">
      <c r="C135" s="16" t="s">
        <v>395</v>
      </c>
      <c r="D135" s="18">
        <v>0</v>
      </c>
      <c r="E135" s="18">
        <v>0</v>
      </c>
      <c r="F135" s="18">
        <v>0</v>
      </c>
      <c r="G135" s="18">
        <v>483.77806700000002</v>
      </c>
      <c r="H135" s="18">
        <v>-483.77806700000002</v>
      </c>
      <c r="I135" s="18">
        <v>0</v>
      </c>
      <c r="J135" s="18">
        <v>-647.18448603623153</v>
      </c>
      <c r="K135" s="18">
        <v>0</v>
      </c>
    </row>
    <row r="136" spans="3:11" x14ac:dyDescent="0.25">
      <c r="C136" s="20" t="s">
        <v>813</v>
      </c>
      <c r="D136" s="30">
        <v>225670.88</v>
      </c>
      <c r="E136" s="21">
        <v>46429.88</v>
      </c>
      <c r="F136" s="21">
        <v>221997.49</v>
      </c>
      <c r="G136" s="21">
        <v>145339.235785</v>
      </c>
      <c r="H136" s="21">
        <v>76658.254214999994</v>
      </c>
      <c r="I136" s="21">
        <v>84715.06</v>
      </c>
      <c r="J136" s="21">
        <v>-75830.643036248613</v>
      </c>
      <c r="K136" s="21">
        <v>140955.82</v>
      </c>
    </row>
    <row r="137" spans="3:11" ht="0.95" customHeight="1" outlineLevel="1" x14ac:dyDescent="0.25">
      <c r="C137" s="17"/>
      <c r="D137" s="29"/>
      <c r="E137" s="19"/>
      <c r="F137" s="19"/>
      <c r="G137" s="19"/>
      <c r="H137" s="19"/>
      <c r="I137" s="19"/>
      <c r="J137" s="19"/>
      <c r="K137" s="19"/>
    </row>
    <row r="138" spans="3:11" outlineLevel="1" x14ac:dyDescent="0.25">
      <c r="C138" s="16" t="s">
        <v>396</v>
      </c>
      <c r="D138" s="18">
        <v>35332.379999999997</v>
      </c>
      <c r="E138" s="18">
        <v>3529.86</v>
      </c>
      <c r="F138" s="18">
        <v>23733.4</v>
      </c>
      <c r="G138" s="18">
        <v>1974.36</v>
      </c>
      <c r="H138" s="18">
        <v>21759.040000000001</v>
      </c>
      <c r="I138" s="18">
        <v>17666.189999999999</v>
      </c>
      <c r="J138" s="18">
        <v>15494.390000000001</v>
      </c>
      <c r="K138" s="18">
        <v>17666.189999999999</v>
      </c>
    </row>
    <row r="139" spans="3:11" outlineLevel="1" x14ac:dyDescent="0.25">
      <c r="C139" s="16" t="s">
        <v>397</v>
      </c>
      <c r="D139" s="18">
        <v>11248.44</v>
      </c>
      <c r="E139" s="18">
        <v>1744.23</v>
      </c>
      <c r="F139" s="18">
        <v>8689.15</v>
      </c>
      <c r="G139" s="18">
        <v>1338.385</v>
      </c>
      <c r="H139" s="18">
        <v>7350.7650000000003</v>
      </c>
      <c r="I139" s="18">
        <v>3500</v>
      </c>
      <c r="J139" s="18">
        <v>1976.1905669765001</v>
      </c>
      <c r="K139" s="18">
        <v>7748.44</v>
      </c>
    </row>
    <row r="140" spans="3:11" outlineLevel="1" x14ac:dyDescent="0.25">
      <c r="C140" s="16" t="s">
        <v>398</v>
      </c>
      <c r="D140" s="18">
        <v>7170.24</v>
      </c>
      <c r="E140" s="18">
        <v>3072.17</v>
      </c>
      <c r="F140" s="18">
        <v>3706.21</v>
      </c>
      <c r="G140" s="18">
        <v>1976</v>
      </c>
      <c r="H140" s="18">
        <v>1730.21</v>
      </c>
      <c r="I140" s="18">
        <v>2000</v>
      </c>
      <c r="J140" s="18">
        <v>-217.88000000000011</v>
      </c>
      <c r="K140" s="18">
        <v>5170.24</v>
      </c>
    </row>
    <row r="141" spans="3:11" outlineLevel="1" x14ac:dyDescent="0.25">
      <c r="C141" s="16" t="s">
        <v>399</v>
      </c>
      <c r="D141" s="18">
        <v>4913.01</v>
      </c>
      <c r="E141" s="18">
        <v>681.44</v>
      </c>
      <c r="F141" s="18">
        <v>3854.26</v>
      </c>
      <c r="G141" s="18">
        <v>2762.2587899999999</v>
      </c>
      <c r="H141" s="18">
        <v>1092.0012099999999</v>
      </c>
      <c r="I141" s="18">
        <v>1500</v>
      </c>
      <c r="J141" s="18">
        <v>-1732.3307855454286</v>
      </c>
      <c r="K141" s="18">
        <v>3413.01</v>
      </c>
    </row>
    <row r="142" spans="3:11" outlineLevel="1" x14ac:dyDescent="0.25">
      <c r="C142" s="16" t="s">
        <v>400</v>
      </c>
      <c r="D142" s="18">
        <v>2302</v>
      </c>
      <c r="E142" s="18">
        <v>4434</v>
      </c>
      <c r="F142" s="18">
        <v>200</v>
      </c>
      <c r="G142" s="18">
        <v>1875.08</v>
      </c>
      <c r="H142" s="18">
        <v>-1675.08</v>
      </c>
      <c r="I142" s="18">
        <v>1650</v>
      </c>
      <c r="J142" s="18">
        <v>-413.23449876160021</v>
      </c>
      <c r="K142" s="18">
        <v>652</v>
      </c>
    </row>
    <row r="143" spans="3:11" outlineLevel="1" x14ac:dyDescent="0.25">
      <c r="C143" s="16" t="s">
        <v>401</v>
      </c>
      <c r="D143" s="18">
        <v>480621.6</v>
      </c>
      <c r="E143" s="18">
        <v>96126.93</v>
      </c>
      <c r="F143" s="18">
        <v>384494.67</v>
      </c>
      <c r="G143" s="18">
        <v>20201</v>
      </c>
      <c r="H143" s="18">
        <v>364293.67</v>
      </c>
      <c r="I143" s="18">
        <v>125.24</v>
      </c>
      <c r="J143" s="18">
        <v>-22106.338238749999</v>
      </c>
      <c r="K143" s="18">
        <v>480496.36</v>
      </c>
    </row>
    <row r="144" spans="3:11" outlineLevel="1" x14ac:dyDescent="0.25">
      <c r="C144" s="16" t="s">
        <v>402</v>
      </c>
      <c r="D144" s="18">
        <v>27577.35</v>
      </c>
      <c r="E144" s="18">
        <v>5056.75</v>
      </c>
      <c r="F144" s="18">
        <v>20377.349999999999</v>
      </c>
      <c r="G144" s="18">
        <v>0</v>
      </c>
      <c r="H144" s="18">
        <v>20377.349999999999</v>
      </c>
      <c r="I144" s="18">
        <v>0</v>
      </c>
      <c r="J144" s="18">
        <v>0</v>
      </c>
      <c r="K144" s="18">
        <v>27577.35</v>
      </c>
    </row>
    <row r="145" spans="3:11" outlineLevel="1" x14ac:dyDescent="0.25">
      <c r="C145" s="16" t="s">
        <v>403</v>
      </c>
      <c r="D145" s="18">
        <v>16002.99</v>
      </c>
      <c r="E145" s="18">
        <v>2840.56</v>
      </c>
      <c r="F145" s="18">
        <v>12581.51</v>
      </c>
      <c r="G145" s="18">
        <v>2887.5751100000002</v>
      </c>
      <c r="H145" s="18">
        <v>9693.9348900000005</v>
      </c>
      <c r="I145" s="18">
        <v>800.16</v>
      </c>
      <c r="J145" s="18">
        <v>-2530.0397884011222</v>
      </c>
      <c r="K145" s="18">
        <v>15202.83</v>
      </c>
    </row>
    <row r="146" spans="3:11" outlineLevel="1" x14ac:dyDescent="0.25">
      <c r="C146" s="16" t="s">
        <v>404</v>
      </c>
      <c r="D146" s="18">
        <v>50035.81</v>
      </c>
      <c r="E146" s="18">
        <v>13045.71</v>
      </c>
      <c r="F146" s="18">
        <v>40866.11</v>
      </c>
      <c r="G146" s="18">
        <v>3344.5112140000001</v>
      </c>
      <c r="H146" s="18">
        <v>37521.598786000002</v>
      </c>
      <c r="I146" s="18">
        <v>25000</v>
      </c>
      <c r="J146" s="18">
        <v>20762.546686026377</v>
      </c>
      <c r="K146" s="18">
        <v>25035.81</v>
      </c>
    </row>
    <row r="147" spans="3:11" outlineLevel="1" x14ac:dyDescent="0.25">
      <c r="C147" s="16" t="s">
        <v>405</v>
      </c>
      <c r="D147" s="18">
        <v>38299.5</v>
      </c>
      <c r="E147" s="18">
        <v>5123.55</v>
      </c>
      <c r="F147" s="18">
        <v>33059.550000000003</v>
      </c>
      <c r="G147" s="18">
        <v>822.05641500000002</v>
      </c>
      <c r="H147" s="18">
        <v>32237.493585</v>
      </c>
      <c r="I147" s="18">
        <v>13000</v>
      </c>
      <c r="J147" s="18">
        <v>11963.846601097188</v>
      </c>
      <c r="K147" s="18">
        <v>25299.5</v>
      </c>
    </row>
    <row r="148" spans="3:11" outlineLevel="1" x14ac:dyDescent="0.25">
      <c r="C148" s="16" t="s">
        <v>406</v>
      </c>
      <c r="D148" s="18">
        <v>24000</v>
      </c>
      <c r="E148" s="18">
        <v>3183.9</v>
      </c>
      <c r="F148" s="18">
        <v>19067.5</v>
      </c>
      <c r="G148" s="18">
        <v>3733.6</v>
      </c>
      <c r="H148" s="18">
        <v>15333.9</v>
      </c>
      <c r="I148" s="18">
        <v>12000</v>
      </c>
      <c r="J148" s="18">
        <v>7730.8279753150018</v>
      </c>
      <c r="K148" s="18">
        <v>12000</v>
      </c>
    </row>
    <row r="149" spans="3:11" outlineLevel="1" x14ac:dyDescent="0.25">
      <c r="C149" s="16" t="s">
        <v>407</v>
      </c>
      <c r="D149" s="18">
        <v>46589.8</v>
      </c>
      <c r="E149" s="18">
        <v>5304.92</v>
      </c>
      <c r="F149" s="18">
        <v>37657.879999999997</v>
      </c>
      <c r="G149" s="18">
        <v>4509.1000000000004</v>
      </c>
      <c r="H149" s="18">
        <v>33148.78</v>
      </c>
      <c r="I149" s="18">
        <v>13976.94</v>
      </c>
      <c r="J149" s="18">
        <v>8842.7678224200008</v>
      </c>
      <c r="K149" s="18">
        <v>32612.86</v>
      </c>
    </row>
    <row r="150" spans="3:11" outlineLevel="1" x14ac:dyDescent="0.25">
      <c r="C150" s="16" t="s">
        <v>408</v>
      </c>
      <c r="D150" s="18">
        <v>7270.08</v>
      </c>
      <c r="E150" s="18">
        <v>1341.22</v>
      </c>
      <c r="F150" s="18">
        <v>5322.48</v>
      </c>
      <c r="G150" s="18">
        <v>3165.33</v>
      </c>
      <c r="H150" s="18">
        <v>2157.15</v>
      </c>
      <c r="I150" s="18">
        <v>0</v>
      </c>
      <c r="J150" s="18">
        <v>-3603.8866665321998</v>
      </c>
      <c r="K150" s="18">
        <v>7270.08</v>
      </c>
    </row>
    <row r="151" spans="3:11" outlineLevel="1" x14ac:dyDescent="0.25">
      <c r="C151" s="16" t="s">
        <v>409</v>
      </c>
      <c r="D151" s="18">
        <v>31000</v>
      </c>
      <c r="E151" s="18">
        <v>5385.24</v>
      </c>
      <c r="F151" s="18">
        <v>24157.32</v>
      </c>
      <c r="G151" s="18">
        <v>6958.38</v>
      </c>
      <c r="H151" s="18">
        <v>17198.939999999999</v>
      </c>
      <c r="I151" s="18">
        <v>6200.01</v>
      </c>
      <c r="J151" s="18">
        <v>-1451.3127497543996</v>
      </c>
      <c r="K151" s="18">
        <v>24799.99</v>
      </c>
    </row>
    <row r="152" spans="3:11" x14ac:dyDescent="0.25">
      <c r="C152" s="20" t="s">
        <v>814</v>
      </c>
      <c r="D152" s="30">
        <v>782363.2</v>
      </c>
      <c r="E152" s="21">
        <v>150870.48000000001</v>
      </c>
      <c r="F152" s="21">
        <v>617767.39</v>
      </c>
      <c r="G152" s="21">
        <v>55547.636529000003</v>
      </c>
      <c r="H152" s="21">
        <v>562219.753471</v>
      </c>
      <c r="I152" s="21">
        <v>97418.54</v>
      </c>
      <c r="J152" s="21">
        <v>34715.546924090326</v>
      </c>
      <c r="K152" s="21">
        <v>684944.66</v>
      </c>
    </row>
    <row r="153" spans="3:11" ht="0.95" customHeight="1" outlineLevel="1" x14ac:dyDescent="0.25">
      <c r="C153" s="17"/>
      <c r="D153" s="29"/>
      <c r="E153" s="19"/>
      <c r="F153" s="19"/>
      <c r="G153" s="19"/>
      <c r="H153" s="19"/>
      <c r="I153" s="19"/>
      <c r="J153" s="19"/>
      <c r="K153" s="19"/>
    </row>
    <row r="154" spans="3:11" outlineLevel="1" x14ac:dyDescent="0.25">
      <c r="C154" s="16" t="s">
        <v>410</v>
      </c>
      <c r="D154" s="18">
        <v>3500</v>
      </c>
      <c r="E154" s="18">
        <v>94.91</v>
      </c>
      <c r="F154" s="18">
        <v>3405.09</v>
      </c>
      <c r="G154" s="18">
        <v>0</v>
      </c>
      <c r="H154" s="18">
        <v>3405.09</v>
      </c>
      <c r="I154" s="18">
        <v>0</v>
      </c>
      <c r="J154" s="18">
        <v>0</v>
      </c>
      <c r="K154" s="18">
        <v>3500</v>
      </c>
    </row>
    <row r="155" spans="3:11" x14ac:dyDescent="0.25">
      <c r="C155" s="20" t="s">
        <v>815</v>
      </c>
      <c r="D155" s="30">
        <v>3500</v>
      </c>
      <c r="E155" s="21">
        <v>94.91</v>
      </c>
      <c r="F155" s="21">
        <v>3405.09</v>
      </c>
      <c r="G155" s="21">
        <v>0</v>
      </c>
      <c r="H155" s="21">
        <v>3405.09</v>
      </c>
      <c r="I155" s="21">
        <v>0</v>
      </c>
      <c r="J155" s="21">
        <v>0</v>
      </c>
      <c r="K155" s="21">
        <v>3500</v>
      </c>
    </row>
    <row r="156" spans="3:11" ht="0.95" customHeight="1" outlineLevel="1" x14ac:dyDescent="0.25">
      <c r="C156" s="17"/>
      <c r="D156" s="29"/>
      <c r="E156" s="19"/>
      <c r="F156" s="19"/>
      <c r="G156" s="19"/>
      <c r="H156" s="19"/>
      <c r="I156" s="19"/>
      <c r="J156" s="19"/>
      <c r="K156" s="19"/>
    </row>
    <row r="157" spans="3:11" outlineLevel="1" x14ac:dyDescent="0.25">
      <c r="C157" s="16" t="s">
        <v>29</v>
      </c>
      <c r="D157" s="18">
        <v>625240</v>
      </c>
      <c r="E157" s="18">
        <v>39923.599999999999</v>
      </c>
      <c r="F157" s="18">
        <v>484933.6</v>
      </c>
      <c r="G157" s="18">
        <v>204322.36</v>
      </c>
      <c r="H157" s="18">
        <v>280611.24</v>
      </c>
      <c r="I157" s="18">
        <v>140679</v>
      </c>
      <c r="J157" s="18">
        <v>-64014.462554660015</v>
      </c>
      <c r="K157" s="18">
        <v>484561</v>
      </c>
    </row>
    <row r="158" spans="3:11" outlineLevel="1" x14ac:dyDescent="0.25">
      <c r="C158" s="16" t="s">
        <v>411</v>
      </c>
      <c r="D158" s="18">
        <v>3421.56</v>
      </c>
      <c r="E158" s="18">
        <v>357.89</v>
      </c>
      <c r="F158" s="18">
        <v>2878.61</v>
      </c>
      <c r="G158" s="18">
        <v>1001.305891</v>
      </c>
      <c r="H158" s="18">
        <v>1877.3041089999999</v>
      </c>
      <c r="I158" s="18">
        <v>1000</v>
      </c>
      <c r="J158" s="18">
        <v>-206.05264555608778</v>
      </c>
      <c r="K158" s="18">
        <v>2421.56</v>
      </c>
    </row>
    <row r="159" spans="3:11" outlineLevel="1" x14ac:dyDescent="0.25">
      <c r="C159" s="16" t="s">
        <v>412</v>
      </c>
      <c r="D159" s="18">
        <v>15918.9</v>
      </c>
      <c r="E159" s="18">
        <v>2841.2</v>
      </c>
      <c r="F159" s="18">
        <v>11602.1</v>
      </c>
      <c r="G159" s="18">
        <v>2068.7954060000002</v>
      </c>
      <c r="H159" s="18">
        <v>9533.3045939999993</v>
      </c>
      <c r="I159" s="18">
        <v>0</v>
      </c>
      <c r="J159" s="18">
        <v>-2337.6490302000848</v>
      </c>
      <c r="K159" s="18">
        <v>15918.9</v>
      </c>
    </row>
    <row r="160" spans="3:11" outlineLevel="1" x14ac:dyDescent="0.25">
      <c r="C160" s="16" t="s">
        <v>413</v>
      </c>
      <c r="D160" s="18">
        <v>5058.3500000000004</v>
      </c>
      <c r="E160" s="18">
        <v>770.51</v>
      </c>
      <c r="F160" s="18">
        <v>3893.66</v>
      </c>
      <c r="G160" s="18">
        <v>0</v>
      </c>
      <c r="H160" s="18">
        <v>3893.66</v>
      </c>
      <c r="I160" s="18">
        <v>1500</v>
      </c>
      <c r="J160" s="18">
        <v>1500</v>
      </c>
      <c r="K160" s="18">
        <v>3558.35</v>
      </c>
    </row>
    <row r="161" spans="3:11" outlineLevel="1" x14ac:dyDescent="0.25">
      <c r="C161" s="16" t="s">
        <v>414</v>
      </c>
      <c r="D161" s="18">
        <v>9427.01</v>
      </c>
      <c r="E161" s="18">
        <v>1217.0999999999999</v>
      </c>
      <c r="F161" s="18">
        <v>6735.35</v>
      </c>
      <c r="G161" s="18">
        <v>6251.3305019999998</v>
      </c>
      <c r="H161" s="18">
        <v>484.019498</v>
      </c>
      <c r="I161" s="18">
        <v>3000</v>
      </c>
      <c r="J161" s="18">
        <v>-3959.8491472440792</v>
      </c>
      <c r="K161" s="18">
        <v>6427.01</v>
      </c>
    </row>
    <row r="162" spans="3:11" outlineLevel="1" x14ac:dyDescent="0.25">
      <c r="C162" s="16" t="s">
        <v>415</v>
      </c>
      <c r="D162" s="18">
        <v>24860.89</v>
      </c>
      <c r="E162" s="18">
        <v>6445.37</v>
      </c>
      <c r="F162" s="18">
        <v>16805.12</v>
      </c>
      <c r="G162" s="18">
        <v>943.00548500000002</v>
      </c>
      <c r="H162" s="18">
        <v>15862.114514999999</v>
      </c>
      <c r="I162" s="18">
        <v>0</v>
      </c>
      <c r="J162" s="18">
        <v>-1029.4442115312345</v>
      </c>
      <c r="K162" s="18">
        <v>24860.89</v>
      </c>
    </row>
    <row r="163" spans="3:11" outlineLevel="1" x14ac:dyDescent="0.25">
      <c r="C163" s="16" t="s">
        <v>416</v>
      </c>
      <c r="D163" s="18">
        <v>540000</v>
      </c>
      <c r="E163" s="18">
        <v>90064</v>
      </c>
      <c r="F163" s="18">
        <v>407547</v>
      </c>
      <c r="G163" s="18">
        <v>0</v>
      </c>
      <c r="H163" s="18">
        <v>407547</v>
      </c>
      <c r="I163" s="18">
        <v>150000</v>
      </c>
      <c r="J163" s="18">
        <v>150000</v>
      </c>
      <c r="K163" s="18">
        <v>390000</v>
      </c>
    </row>
    <row r="164" spans="3:11" outlineLevel="1" x14ac:dyDescent="0.25">
      <c r="C164" s="16" t="s">
        <v>417</v>
      </c>
      <c r="D164" s="18">
        <v>2.84</v>
      </c>
      <c r="E164" s="18">
        <v>0</v>
      </c>
      <c r="F164" s="18">
        <v>2.84</v>
      </c>
      <c r="G164" s="18">
        <v>426.79832399999998</v>
      </c>
      <c r="H164" s="18">
        <v>-423.958324</v>
      </c>
      <c r="I164" s="18">
        <v>0</v>
      </c>
      <c r="J164" s="18">
        <v>-463.97072866211818</v>
      </c>
      <c r="K164" s="18">
        <v>2.84</v>
      </c>
    </row>
    <row r="165" spans="3:11" outlineLevel="1" x14ac:dyDescent="0.25">
      <c r="C165" s="16" t="s">
        <v>418</v>
      </c>
      <c r="D165" s="18">
        <v>48720</v>
      </c>
      <c r="E165" s="18">
        <v>23688.61</v>
      </c>
      <c r="F165" s="18">
        <v>22013.79</v>
      </c>
      <c r="G165" s="18">
        <v>4478.4767540000003</v>
      </c>
      <c r="H165" s="18">
        <v>17535.313246000002</v>
      </c>
      <c r="I165" s="18">
        <v>0</v>
      </c>
      <c r="J165" s="18">
        <v>-5070.1065406878515</v>
      </c>
      <c r="K165" s="18">
        <v>48720</v>
      </c>
    </row>
    <row r="166" spans="3:11" outlineLevel="1" x14ac:dyDescent="0.25">
      <c r="C166" s="16" t="s">
        <v>419</v>
      </c>
      <c r="D166" s="18">
        <v>0</v>
      </c>
      <c r="E166" s="18">
        <v>0</v>
      </c>
      <c r="F166" s="18">
        <v>0</v>
      </c>
      <c r="G166" s="18">
        <v>1500</v>
      </c>
      <c r="H166" s="18">
        <v>-1500</v>
      </c>
      <c r="I166" s="18">
        <v>0</v>
      </c>
      <c r="J166" s="18">
        <v>-1500</v>
      </c>
      <c r="K166" s="18">
        <v>0</v>
      </c>
    </row>
    <row r="167" spans="3:11" outlineLevel="1" x14ac:dyDescent="0.25">
      <c r="C167" s="16" t="s">
        <v>420</v>
      </c>
      <c r="D167" s="18">
        <v>11030</v>
      </c>
      <c r="E167" s="18">
        <v>2492.9</v>
      </c>
      <c r="F167" s="18">
        <v>19567.099999999999</v>
      </c>
      <c r="G167" s="18">
        <v>2000</v>
      </c>
      <c r="H167" s="18">
        <v>17567.099999999999</v>
      </c>
      <c r="I167" s="18">
        <v>0</v>
      </c>
      <c r="J167" s="18">
        <v>-2200</v>
      </c>
      <c r="K167" s="18">
        <v>11030</v>
      </c>
    </row>
    <row r="168" spans="3:11" outlineLevel="1" x14ac:dyDescent="0.25">
      <c r="C168" s="16" t="s">
        <v>421</v>
      </c>
      <c r="D168" s="18">
        <v>55900</v>
      </c>
      <c r="E168" s="18">
        <v>20240.38</v>
      </c>
      <c r="F168" s="18">
        <v>34405.96</v>
      </c>
      <c r="G168" s="18">
        <v>300.65836999999999</v>
      </c>
      <c r="H168" s="18">
        <v>34105.301630000002</v>
      </c>
      <c r="I168" s="18">
        <v>15000</v>
      </c>
      <c r="J168" s="18">
        <v>14628.559706270804</v>
      </c>
      <c r="K168" s="18">
        <v>40900</v>
      </c>
    </row>
    <row r="169" spans="3:11" outlineLevel="1" x14ac:dyDescent="0.25">
      <c r="C169" s="16" t="s">
        <v>184</v>
      </c>
      <c r="D169" s="18">
        <v>36000</v>
      </c>
      <c r="E169" s="18">
        <v>6377</v>
      </c>
      <c r="F169" s="18">
        <v>25212.48</v>
      </c>
      <c r="G169" s="18">
        <v>2541.748255</v>
      </c>
      <c r="H169" s="18">
        <v>22670.731745000001</v>
      </c>
      <c r="I169" s="18">
        <v>12000</v>
      </c>
      <c r="J169" s="18">
        <v>9161.5505101070157</v>
      </c>
      <c r="K169" s="18">
        <v>24000</v>
      </c>
    </row>
    <row r="170" spans="3:11" outlineLevel="1" x14ac:dyDescent="0.25">
      <c r="C170" s="16" t="s">
        <v>422</v>
      </c>
      <c r="D170" s="18">
        <v>17000</v>
      </c>
      <c r="E170" s="18">
        <v>2950.65</v>
      </c>
      <c r="F170" s="18">
        <v>13442.97</v>
      </c>
      <c r="G170" s="18">
        <v>13633.5</v>
      </c>
      <c r="H170" s="18">
        <v>-190.53</v>
      </c>
      <c r="I170" s="18">
        <v>0</v>
      </c>
      <c r="J170" s="18">
        <v>-14933.5</v>
      </c>
      <c r="K170" s="18">
        <v>17000</v>
      </c>
    </row>
    <row r="171" spans="3:11" outlineLevel="1" x14ac:dyDescent="0.25">
      <c r="C171" s="16" t="s">
        <v>423</v>
      </c>
      <c r="D171" s="18">
        <v>63990</v>
      </c>
      <c r="E171" s="18">
        <v>12781.06</v>
      </c>
      <c r="F171" s="18">
        <v>50480.15</v>
      </c>
      <c r="G171" s="18">
        <v>1995.31</v>
      </c>
      <c r="H171" s="18">
        <v>48484.84</v>
      </c>
      <c r="I171" s="18">
        <v>19197.009999999998</v>
      </c>
      <c r="J171" s="18">
        <v>16925.578546999197</v>
      </c>
      <c r="K171" s="18">
        <v>44792.99</v>
      </c>
    </row>
    <row r="172" spans="3:11" outlineLevel="1" x14ac:dyDescent="0.25">
      <c r="C172" s="16" t="s">
        <v>424</v>
      </c>
      <c r="D172" s="18">
        <v>19341.009999999998</v>
      </c>
      <c r="E172" s="18">
        <v>3876.08</v>
      </c>
      <c r="F172" s="18">
        <v>13923.08</v>
      </c>
      <c r="G172" s="18">
        <v>4076.19</v>
      </c>
      <c r="H172" s="18">
        <v>9846.89</v>
      </c>
      <c r="I172" s="18">
        <v>5802.31</v>
      </c>
      <c r="J172" s="18">
        <v>1170.0223304749998</v>
      </c>
      <c r="K172" s="18">
        <v>13538.7</v>
      </c>
    </row>
    <row r="173" spans="3:11" outlineLevel="1" x14ac:dyDescent="0.25">
      <c r="C173" s="16" t="s">
        <v>425</v>
      </c>
      <c r="D173" s="18">
        <v>128000</v>
      </c>
      <c r="E173" s="18">
        <v>11016.6</v>
      </c>
      <c r="F173" s="18">
        <v>112136.57</v>
      </c>
      <c r="G173" s="18">
        <v>7205.08</v>
      </c>
      <c r="H173" s="18">
        <v>104931.49</v>
      </c>
      <c r="I173" s="18">
        <v>38400.03</v>
      </c>
      <c r="J173" s="18">
        <v>30540.517604002998</v>
      </c>
      <c r="K173" s="18">
        <v>89599.97</v>
      </c>
    </row>
    <row r="174" spans="3:11" x14ac:dyDescent="0.25">
      <c r="C174" s="20" t="s">
        <v>816</v>
      </c>
      <c r="D174" s="30">
        <v>1603910.56</v>
      </c>
      <c r="E174" s="21">
        <v>225042.95</v>
      </c>
      <c r="F174" s="21">
        <v>1225580.3799999999</v>
      </c>
      <c r="G174" s="21">
        <v>252744.558987</v>
      </c>
      <c r="H174" s="21">
        <v>972835.82101299998</v>
      </c>
      <c r="I174" s="21">
        <v>386578.35</v>
      </c>
      <c r="J174" s="21">
        <v>128211.19383931355</v>
      </c>
      <c r="K174" s="21">
        <v>1217332.21</v>
      </c>
    </row>
    <row r="175" spans="3:11" ht="0.95" customHeight="1" outlineLevel="1" x14ac:dyDescent="0.25">
      <c r="C175" s="17"/>
      <c r="D175" s="29"/>
      <c r="E175" s="19"/>
      <c r="F175" s="19"/>
      <c r="G175" s="19"/>
      <c r="H175" s="19"/>
      <c r="I175" s="19"/>
      <c r="J175" s="19"/>
      <c r="K175" s="19"/>
    </row>
    <row r="176" spans="3:11" outlineLevel="1" x14ac:dyDescent="0.25">
      <c r="C176" s="16" t="s">
        <v>426</v>
      </c>
      <c r="D176" s="18">
        <v>46464.480000000003</v>
      </c>
      <c r="E176" s="18">
        <v>10722.73</v>
      </c>
      <c r="F176" s="18">
        <v>31999.88</v>
      </c>
      <c r="G176" s="18">
        <v>3261.79</v>
      </c>
      <c r="H176" s="18">
        <v>28738.09</v>
      </c>
      <c r="I176" s="18">
        <v>11000</v>
      </c>
      <c r="J176" s="18">
        <v>7309.5676897420999</v>
      </c>
      <c r="K176" s="18">
        <v>35464.480000000003</v>
      </c>
    </row>
    <row r="177" spans="3:11" outlineLevel="1" x14ac:dyDescent="0.25">
      <c r="C177" s="16" t="s">
        <v>427</v>
      </c>
      <c r="D177" s="18">
        <v>8968.99</v>
      </c>
      <c r="E177" s="18">
        <v>3930.32</v>
      </c>
      <c r="F177" s="18">
        <v>4565.78</v>
      </c>
      <c r="G177" s="18">
        <v>1548.025533</v>
      </c>
      <c r="H177" s="18">
        <v>3017.7544670000002</v>
      </c>
      <c r="I177" s="18">
        <v>2500</v>
      </c>
      <c r="J177" s="18">
        <v>721.94726706811798</v>
      </c>
      <c r="K177" s="18">
        <v>6468.99</v>
      </c>
    </row>
    <row r="178" spans="3:11" outlineLevel="1" x14ac:dyDescent="0.25">
      <c r="C178" s="16" t="s">
        <v>428</v>
      </c>
      <c r="D178" s="18">
        <v>9431.2000000000007</v>
      </c>
      <c r="E178" s="18">
        <v>1556</v>
      </c>
      <c r="F178" s="18">
        <v>7126.4</v>
      </c>
      <c r="G178" s="18">
        <v>315.521681</v>
      </c>
      <c r="H178" s="18">
        <v>6810.8783190000004</v>
      </c>
      <c r="I178" s="18">
        <v>0</v>
      </c>
      <c r="J178" s="18">
        <v>-367.40402842622996</v>
      </c>
      <c r="K178" s="18">
        <v>9431.2000000000007</v>
      </c>
    </row>
    <row r="179" spans="3:11" outlineLevel="1" x14ac:dyDescent="0.25">
      <c r="C179" s="16" t="s">
        <v>429</v>
      </c>
      <c r="D179" s="18">
        <v>89000</v>
      </c>
      <c r="E179" s="18">
        <v>17470.439999999999</v>
      </c>
      <c r="F179" s="18">
        <v>64887.26</v>
      </c>
      <c r="G179" s="18">
        <v>27313.22</v>
      </c>
      <c r="H179" s="18">
        <v>37574.04</v>
      </c>
      <c r="I179" s="18">
        <v>26699.68</v>
      </c>
      <c r="J179" s="18">
        <v>-613.53999999999724</v>
      </c>
      <c r="K179" s="18">
        <v>62300.32</v>
      </c>
    </row>
    <row r="180" spans="3:11" x14ac:dyDescent="0.25">
      <c r="C180" s="20" t="s">
        <v>817</v>
      </c>
      <c r="D180" s="30">
        <v>153864.67000000001</v>
      </c>
      <c r="E180" s="21">
        <v>33679.49</v>
      </c>
      <c r="F180" s="21">
        <v>108579.32</v>
      </c>
      <c r="G180" s="21">
        <v>32438.557214</v>
      </c>
      <c r="H180" s="21">
        <v>76140.762786000007</v>
      </c>
      <c r="I180" s="21">
        <v>40199.68</v>
      </c>
      <c r="J180" s="21">
        <v>7050.5709283839906</v>
      </c>
      <c r="K180" s="21">
        <v>113664.99</v>
      </c>
    </row>
    <row r="181" spans="3:11" ht="0.95" customHeight="1" outlineLevel="1" x14ac:dyDescent="0.25">
      <c r="C181" s="17"/>
      <c r="D181" s="29"/>
      <c r="E181" s="19"/>
      <c r="F181" s="19"/>
      <c r="G181" s="19"/>
      <c r="H181" s="19"/>
      <c r="I181" s="19"/>
      <c r="J181" s="19"/>
      <c r="K181" s="19"/>
    </row>
    <row r="182" spans="3:11" outlineLevel="1" x14ac:dyDescent="0.25">
      <c r="C182" s="16" t="s">
        <v>430</v>
      </c>
      <c r="D182" s="18">
        <v>260.76</v>
      </c>
      <c r="E182" s="18">
        <v>0</v>
      </c>
      <c r="F182" s="18">
        <v>521.52</v>
      </c>
      <c r="G182" s="18">
        <v>0</v>
      </c>
      <c r="H182" s="18">
        <v>521.52</v>
      </c>
      <c r="I182" s="18">
        <v>0</v>
      </c>
      <c r="J182" s="18">
        <v>0</v>
      </c>
      <c r="K182" s="18">
        <v>260.76</v>
      </c>
    </row>
    <row r="183" spans="3:11" x14ac:dyDescent="0.25">
      <c r="C183" s="20" t="s">
        <v>818</v>
      </c>
      <c r="D183" s="30">
        <v>260.76</v>
      </c>
      <c r="E183" s="21">
        <v>0</v>
      </c>
      <c r="F183" s="21">
        <v>521.52</v>
      </c>
      <c r="G183" s="21">
        <v>0</v>
      </c>
      <c r="H183" s="21">
        <v>521.52</v>
      </c>
      <c r="I183" s="21">
        <v>0</v>
      </c>
      <c r="J183" s="21">
        <v>0</v>
      </c>
      <c r="K183" s="21">
        <v>260.76</v>
      </c>
    </row>
    <row r="184" spans="3:11" ht="0.95" customHeight="1" outlineLevel="1" x14ac:dyDescent="0.25">
      <c r="C184" s="17"/>
      <c r="D184" s="29"/>
      <c r="E184" s="19"/>
      <c r="F184" s="19"/>
      <c r="G184" s="19"/>
      <c r="H184" s="19"/>
      <c r="I184" s="19"/>
      <c r="J184" s="19"/>
      <c r="K184" s="19"/>
    </row>
    <row r="185" spans="3:11" outlineLevel="1" x14ac:dyDescent="0.25">
      <c r="C185" s="16" t="s">
        <v>431</v>
      </c>
      <c r="D185" s="18">
        <v>288845.77</v>
      </c>
      <c r="E185" s="18">
        <v>28861.97</v>
      </c>
      <c r="F185" s="18">
        <v>202817.21</v>
      </c>
      <c r="G185" s="18">
        <v>66063.433994999999</v>
      </c>
      <c r="H185" s="18">
        <v>136753.77600499999</v>
      </c>
      <c r="I185" s="18">
        <v>95319.1</v>
      </c>
      <c r="J185" s="18">
        <v>21910.964563962014</v>
      </c>
      <c r="K185" s="18">
        <v>193526.67</v>
      </c>
    </row>
    <row r="186" spans="3:11" outlineLevel="1" x14ac:dyDescent="0.25">
      <c r="C186" s="16" t="s">
        <v>432</v>
      </c>
      <c r="D186" s="18">
        <v>673982.71</v>
      </c>
      <c r="E186" s="18">
        <v>136029.56</v>
      </c>
      <c r="F186" s="18">
        <v>952477.14</v>
      </c>
      <c r="G186" s="18">
        <v>555793.03066000005</v>
      </c>
      <c r="H186" s="18">
        <v>396684.10934000002</v>
      </c>
      <c r="I186" s="18">
        <v>323041.36</v>
      </c>
      <c r="J186" s="18">
        <v>-291464.63699885132</v>
      </c>
      <c r="K186" s="18">
        <v>350941.35</v>
      </c>
    </row>
    <row r="187" spans="3:11" outlineLevel="1" x14ac:dyDescent="0.25">
      <c r="C187" s="16" t="s">
        <v>433</v>
      </c>
      <c r="D187" s="18">
        <v>31222.75</v>
      </c>
      <c r="E187" s="18">
        <v>6101.31</v>
      </c>
      <c r="F187" s="18">
        <v>24553.62</v>
      </c>
      <c r="G187" s="18">
        <v>1928.940951</v>
      </c>
      <c r="H187" s="18">
        <v>22624.679048999998</v>
      </c>
      <c r="I187" s="18">
        <v>9525.07</v>
      </c>
      <c r="J187" s="18">
        <v>7395.9910032139978</v>
      </c>
      <c r="K187" s="18">
        <v>21697.68</v>
      </c>
    </row>
    <row r="188" spans="3:11" outlineLevel="1" x14ac:dyDescent="0.25">
      <c r="C188" s="16" t="s">
        <v>434</v>
      </c>
      <c r="D188" s="18">
        <v>53980</v>
      </c>
      <c r="E188" s="18">
        <v>13943.56</v>
      </c>
      <c r="F188" s="18">
        <v>30698.880000000001</v>
      </c>
      <c r="G188" s="18">
        <v>14248.610345999999</v>
      </c>
      <c r="H188" s="18">
        <v>16450.269654</v>
      </c>
      <c r="I188" s="18">
        <v>20242.5</v>
      </c>
      <c r="J188" s="18">
        <v>4392.1489885653755</v>
      </c>
      <c r="K188" s="18">
        <v>33737.5</v>
      </c>
    </row>
    <row r="189" spans="3:11" outlineLevel="1" x14ac:dyDescent="0.25">
      <c r="C189" s="16" t="s">
        <v>435</v>
      </c>
      <c r="D189" s="18">
        <v>21577.68</v>
      </c>
      <c r="E189" s="18">
        <v>8185.92</v>
      </c>
      <c r="F189" s="18">
        <v>33859.300000000003</v>
      </c>
      <c r="G189" s="18">
        <v>0</v>
      </c>
      <c r="H189" s="18">
        <v>33859.300000000003</v>
      </c>
      <c r="I189" s="18">
        <v>9000</v>
      </c>
      <c r="J189" s="18">
        <v>9000</v>
      </c>
      <c r="K189" s="18">
        <v>12577.68</v>
      </c>
    </row>
    <row r="190" spans="3:11" outlineLevel="1" x14ac:dyDescent="0.25">
      <c r="C190" s="16" t="s">
        <v>436</v>
      </c>
      <c r="D190" s="18">
        <v>21803.52</v>
      </c>
      <c r="E190" s="18">
        <v>5261.16</v>
      </c>
      <c r="F190" s="18">
        <v>14801.94</v>
      </c>
      <c r="G190" s="18">
        <v>366.31116200000002</v>
      </c>
      <c r="H190" s="18">
        <v>14435.628838000001</v>
      </c>
      <c r="I190" s="18">
        <v>7000</v>
      </c>
      <c r="J190" s="18">
        <v>6547.7393644021122</v>
      </c>
      <c r="K190" s="18">
        <v>14803.52</v>
      </c>
    </row>
    <row r="191" spans="3:11" outlineLevel="1" x14ac:dyDescent="0.25">
      <c r="C191" s="16" t="s">
        <v>437</v>
      </c>
      <c r="D191" s="18">
        <v>12990</v>
      </c>
      <c r="E191" s="18">
        <v>4236.6400000000003</v>
      </c>
      <c r="F191" s="18">
        <v>8146.98</v>
      </c>
      <c r="G191" s="18">
        <v>2653.7363999999998</v>
      </c>
      <c r="H191" s="18">
        <v>5493.2435999999998</v>
      </c>
      <c r="I191" s="18">
        <v>3500</v>
      </c>
      <c r="J191" s="18">
        <v>487.14880856911168</v>
      </c>
      <c r="K191" s="18">
        <v>9490</v>
      </c>
    </row>
    <row r="192" spans="3:11" outlineLevel="1" x14ac:dyDescent="0.25">
      <c r="C192" s="16" t="s">
        <v>186</v>
      </c>
      <c r="D192" s="18">
        <v>18990</v>
      </c>
      <c r="E192" s="18">
        <v>3437.68</v>
      </c>
      <c r="F192" s="18">
        <v>13340.06</v>
      </c>
      <c r="G192" s="18">
        <v>305.58124400000003</v>
      </c>
      <c r="H192" s="18">
        <v>13034.478756</v>
      </c>
      <c r="I192" s="18">
        <v>6000</v>
      </c>
      <c r="J192" s="18">
        <v>5626.3675554894198</v>
      </c>
      <c r="K192" s="18">
        <v>12990</v>
      </c>
    </row>
    <row r="193" spans="3:11" outlineLevel="1" x14ac:dyDescent="0.25">
      <c r="C193" s="16" t="s">
        <v>438</v>
      </c>
      <c r="D193" s="18">
        <v>58026.41</v>
      </c>
      <c r="E193" s="18">
        <v>18299.8</v>
      </c>
      <c r="F193" s="18">
        <v>92309.62</v>
      </c>
      <c r="G193" s="18">
        <v>5472.5730059999996</v>
      </c>
      <c r="H193" s="18">
        <v>86837.046994000004</v>
      </c>
      <c r="I193" s="18">
        <v>0</v>
      </c>
      <c r="J193" s="18">
        <v>-5823.8482490592414</v>
      </c>
      <c r="K193" s="18">
        <v>58026.41</v>
      </c>
    </row>
    <row r="194" spans="3:11" outlineLevel="1" x14ac:dyDescent="0.25">
      <c r="C194" s="16" t="s">
        <v>439</v>
      </c>
      <c r="D194" s="18">
        <v>35028.370000000003</v>
      </c>
      <c r="E194" s="18">
        <v>10848.94</v>
      </c>
      <c r="F194" s="18">
        <v>20149.5</v>
      </c>
      <c r="G194" s="18">
        <v>4345.6154200000001</v>
      </c>
      <c r="H194" s="18">
        <v>15803.88458</v>
      </c>
      <c r="I194" s="18">
        <v>10000</v>
      </c>
      <c r="J194" s="18">
        <v>4851.1255912238985</v>
      </c>
      <c r="K194" s="18">
        <v>25028.37</v>
      </c>
    </row>
    <row r="195" spans="3:11" outlineLevel="1" x14ac:dyDescent="0.25">
      <c r="C195" s="16" t="s">
        <v>440</v>
      </c>
      <c r="D195" s="18">
        <v>150000.42000000001</v>
      </c>
      <c r="E195" s="18">
        <v>15646.9</v>
      </c>
      <c r="F195" s="18">
        <v>130301.54</v>
      </c>
      <c r="G195" s="18">
        <v>2706.647903</v>
      </c>
      <c r="H195" s="18">
        <v>127594.892097</v>
      </c>
      <c r="I195" s="18">
        <v>0</v>
      </c>
      <c r="J195" s="18">
        <v>-3109.1692855008541</v>
      </c>
      <c r="K195" s="18">
        <v>150000.42000000001</v>
      </c>
    </row>
    <row r="196" spans="3:11" outlineLevel="1" x14ac:dyDescent="0.25">
      <c r="C196" s="16" t="s">
        <v>441</v>
      </c>
      <c r="D196" s="18">
        <v>6392.39</v>
      </c>
      <c r="E196" s="18">
        <v>4261.6000000000004</v>
      </c>
      <c r="F196" s="18">
        <v>7102.64</v>
      </c>
      <c r="G196" s="18">
        <v>585.82000000000005</v>
      </c>
      <c r="H196" s="18">
        <v>6516.82</v>
      </c>
      <c r="I196" s="18">
        <v>0</v>
      </c>
      <c r="J196" s="18">
        <v>-631.31989700499992</v>
      </c>
      <c r="K196" s="18">
        <v>6392.39</v>
      </c>
    </row>
    <row r="197" spans="3:11" outlineLevel="1" x14ac:dyDescent="0.25">
      <c r="C197" s="16" t="s">
        <v>442</v>
      </c>
      <c r="D197" s="18">
        <v>44477.919999999998</v>
      </c>
      <c r="E197" s="18">
        <v>5583.42</v>
      </c>
      <c r="F197" s="18">
        <v>32035.82</v>
      </c>
      <c r="G197" s="18">
        <v>11765.29</v>
      </c>
      <c r="H197" s="18">
        <v>20270.53</v>
      </c>
      <c r="I197" s="18">
        <v>15013.75</v>
      </c>
      <c r="J197" s="18">
        <v>1890.967068233198</v>
      </c>
      <c r="K197" s="18">
        <v>29464.17</v>
      </c>
    </row>
    <row r="198" spans="3:11" outlineLevel="1" x14ac:dyDescent="0.25">
      <c r="C198" s="16" t="s">
        <v>443</v>
      </c>
      <c r="D198" s="18">
        <v>1008</v>
      </c>
      <c r="E198" s="18">
        <v>288</v>
      </c>
      <c r="F198" s="18">
        <v>720</v>
      </c>
      <c r="G198" s="18">
        <v>3531.7</v>
      </c>
      <c r="H198" s="18">
        <v>-2811.7</v>
      </c>
      <c r="I198" s="18">
        <v>1008</v>
      </c>
      <c r="J198" s="18">
        <v>-3216.8057345129982</v>
      </c>
      <c r="K198" s="18">
        <v>0</v>
      </c>
    </row>
    <row r="199" spans="3:11" outlineLevel="1" x14ac:dyDescent="0.25">
      <c r="C199" s="16" t="s">
        <v>444</v>
      </c>
      <c r="D199" s="18">
        <v>145401.60000000001</v>
      </c>
      <c r="E199" s="18">
        <v>26824.400000000001</v>
      </c>
      <c r="F199" s="18">
        <v>106449.60000000001</v>
      </c>
      <c r="G199" s="18">
        <v>513.44000000000005</v>
      </c>
      <c r="H199" s="18">
        <v>105936.16</v>
      </c>
      <c r="I199" s="18">
        <v>72700.800000000003</v>
      </c>
      <c r="J199" s="18">
        <v>72187.360000000001</v>
      </c>
      <c r="K199" s="18">
        <v>72700.800000000003</v>
      </c>
    </row>
    <row r="200" spans="3:11" outlineLevel="1" x14ac:dyDescent="0.25">
      <c r="C200" s="16" t="s">
        <v>445</v>
      </c>
      <c r="D200" s="18">
        <v>16441.3</v>
      </c>
      <c r="E200" s="18">
        <v>2762.31</v>
      </c>
      <c r="F200" s="18">
        <v>12435.29</v>
      </c>
      <c r="G200" s="18">
        <v>3831.24</v>
      </c>
      <c r="H200" s="18">
        <v>8604.0499999999993</v>
      </c>
      <c r="I200" s="18">
        <v>182.24</v>
      </c>
      <c r="J200" s="18">
        <v>-4070.8484282176005</v>
      </c>
      <c r="K200" s="18">
        <v>16259.06</v>
      </c>
    </row>
    <row r="201" spans="3:11" outlineLevel="1" x14ac:dyDescent="0.25">
      <c r="C201" s="16" t="s">
        <v>446</v>
      </c>
      <c r="D201" s="18">
        <v>12186.87</v>
      </c>
      <c r="E201" s="18">
        <v>2174.7600000000002</v>
      </c>
      <c r="F201" s="18">
        <v>9384.7199999999993</v>
      </c>
      <c r="G201" s="18">
        <v>3907.86</v>
      </c>
      <c r="H201" s="18">
        <v>5476.86</v>
      </c>
      <c r="I201" s="18">
        <v>3656.06</v>
      </c>
      <c r="J201" s="18">
        <v>-382.21705325770017</v>
      </c>
      <c r="K201" s="18">
        <v>8530.81</v>
      </c>
    </row>
    <row r="202" spans="3:11" outlineLevel="1" x14ac:dyDescent="0.25">
      <c r="C202" s="16" t="s">
        <v>447</v>
      </c>
      <c r="D202" s="18">
        <v>0</v>
      </c>
      <c r="E202" s="18">
        <v>0</v>
      </c>
      <c r="F202" s="18">
        <v>0</v>
      </c>
      <c r="G202" s="18">
        <v>611.45000000000005</v>
      </c>
      <c r="H202" s="18">
        <v>-611.45000000000005</v>
      </c>
      <c r="I202" s="18">
        <v>0</v>
      </c>
      <c r="J202" s="18">
        <v>-611.45000000000005</v>
      </c>
      <c r="K202" s="18">
        <v>0</v>
      </c>
    </row>
    <row r="203" spans="3:11" x14ac:dyDescent="0.25">
      <c r="C203" s="20" t="s">
        <v>819</v>
      </c>
      <c r="D203" s="30">
        <v>1592355.71</v>
      </c>
      <c r="E203" s="21">
        <v>292747.93</v>
      </c>
      <c r="F203" s="21">
        <v>1691583.86</v>
      </c>
      <c r="G203" s="21">
        <v>678631.28108700004</v>
      </c>
      <c r="H203" s="21">
        <v>1012952.5789129999</v>
      </c>
      <c r="I203" s="21">
        <v>576188.88</v>
      </c>
      <c r="J203" s="21">
        <v>-175020.48270274565</v>
      </c>
      <c r="K203" s="21">
        <v>1016166.83</v>
      </c>
    </row>
    <row r="204" spans="3:11" ht="0.95" customHeight="1" outlineLevel="1" x14ac:dyDescent="0.25">
      <c r="C204" s="17"/>
      <c r="D204" s="29"/>
      <c r="E204" s="19"/>
      <c r="F204" s="19"/>
      <c r="G204" s="19"/>
      <c r="H204" s="19"/>
      <c r="I204" s="19"/>
      <c r="J204" s="19"/>
      <c r="K204" s="19"/>
    </row>
    <row r="205" spans="3:11" outlineLevel="1" x14ac:dyDescent="0.25">
      <c r="C205" s="16" t="s">
        <v>448</v>
      </c>
      <c r="D205" s="18">
        <v>5435.12</v>
      </c>
      <c r="E205" s="18">
        <v>4331.88</v>
      </c>
      <c r="F205" s="18">
        <v>6245.2</v>
      </c>
      <c r="G205" s="18">
        <v>3392.5625199999999</v>
      </c>
      <c r="H205" s="18">
        <v>2852.6374799999999</v>
      </c>
      <c r="I205" s="18">
        <v>5295.76</v>
      </c>
      <c r="J205" s="18">
        <v>1417.8159673598907</v>
      </c>
      <c r="K205" s="18">
        <v>139.36000000000001</v>
      </c>
    </row>
    <row r="206" spans="3:11" outlineLevel="1" x14ac:dyDescent="0.25">
      <c r="C206" s="16" t="s">
        <v>449</v>
      </c>
      <c r="D206" s="18">
        <v>0</v>
      </c>
      <c r="E206" s="18">
        <v>0</v>
      </c>
      <c r="F206" s="18">
        <v>0</v>
      </c>
      <c r="G206" s="18">
        <v>167.21125599999999</v>
      </c>
      <c r="H206" s="18">
        <v>-167.21125599999999</v>
      </c>
      <c r="I206" s="18">
        <v>0</v>
      </c>
      <c r="J206" s="18">
        <v>-208.48649850741714</v>
      </c>
      <c r="K206" s="18">
        <v>0</v>
      </c>
    </row>
    <row r="207" spans="3:11" x14ac:dyDescent="0.25">
      <c r="C207" s="20" t="s">
        <v>820</v>
      </c>
      <c r="D207" s="30">
        <v>5435.12</v>
      </c>
      <c r="E207" s="21">
        <v>4331.88</v>
      </c>
      <c r="F207" s="21">
        <v>6245.2</v>
      </c>
      <c r="G207" s="21">
        <v>3559.773776</v>
      </c>
      <c r="H207" s="21">
        <v>2685.4262239999998</v>
      </c>
      <c r="I207" s="21">
        <v>5295.76</v>
      </c>
      <c r="J207" s="21">
        <v>1209.3294688524736</v>
      </c>
      <c r="K207" s="21">
        <v>139.36000000000001</v>
      </c>
    </row>
    <row r="208" spans="3:11" ht="0.95" customHeight="1" outlineLevel="1" x14ac:dyDescent="0.25">
      <c r="C208" s="17"/>
      <c r="D208" s="29"/>
      <c r="E208" s="19"/>
      <c r="F208" s="19"/>
      <c r="G208" s="19"/>
      <c r="H208" s="19"/>
      <c r="I208" s="19"/>
      <c r="J208" s="19"/>
      <c r="K208" s="19"/>
    </row>
    <row r="209" spans="3:11" outlineLevel="1" x14ac:dyDescent="0.25">
      <c r="C209" s="16" t="s">
        <v>450</v>
      </c>
      <c r="D209" s="18">
        <v>6171.67</v>
      </c>
      <c r="E209" s="18">
        <v>1017.94</v>
      </c>
      <c r="F209" s="18">
        <v>4697.57</v>
      </c>
      <c r="G209" s="18">
        <v>1682.328323</v>
      </c>
      <c r="H209" s="18">
        <v>3015.241677</v>
      </c>
      <c r="I209" s="18">
        <v>2000</v>
      </c>
      <c r="J209" s="18">
        <v>99.695012269256495</v>
      </c>
      <c r="K209" s="18">
        <v>4171.67</v>
      </c>
    </row>
    <row r="210" spans="3:11" outlineLevel="1" x14ac:dyDescent="0.25">
      <c r="C210" s="16" t="s">
        <v>451</v>
      </c>
      <c r="D210" s="18">
        <v>5358.16</v>
      </c>
      <c r="E210" s="18">
        <v>1037.06</v>
      </c>
      <c r="F210" s="18">
        <v>4321.1000000000004</v>
      </c>
      <c r="G210" s="18">
        <v>0</v>
      </c>
      <c r="H210" s="18">
        <v>4321.1000000000004</v>
      </c>
      <c r="I210" s="18">
        <v>0</v>
      </c>
      <c r="J210" s="18">
        <v>0</v>
      </c>
      <c r="K210" s="18">
        <v>5358.16</v>
      </c>
    </row>
    <row r="211" spans="3:11" outlineLevel="1" x14ac:dyDescent="0.25">
      <c r="C211" s="16" t="s">
        <v>452</v>
      </c>
      <c r="D211" s="18">
        <v>9040.5499999999993</v>
      </c>
      <c r="E211" s="18">
        <v>8774.98</v>
      </c>
      <c r="F211" s="18">
        <v>9306.1200000000008</v>
      </c>
      <c r="G211" s="18">
        <v>2515.9526500000002</v>
      </c>
      <c r="H211" s="18">
        <v>6790.1673499999997</v>
      </c>
      <c r="I211" s="18">
        <v>5000</v>
      </c>
      <c r="J211" s="18">
        <v>2164.2492304375683</v>
      </c>
      <c r="K211" s="18">
        <v>4040.55</v>
      </c>
    </row>
    <row r="212" spans="3:11" outlineLevel="1" x14ac:dyDescent="0.25">
      <c r="C212" s="16" t="s">
        <v>453</v>
      </c>
      <c r="D212" s="18">
        <v>14913.06</v>
      </c>
      <c r="E212" s="18">
        <v>2224.59</v>
      </c>
      <c r="F212" s="18">
        <v>11505.93</v>
      </c>
      <c r="G212" s="18">
        <v>0</v>
      </c>
      <c r="H212" s="18">
        <v>11505.93</v>
      </c>
      <c r="I212" s="18">
        <v>0</v>
      </c>
      <c r="J212" s="18">
        <v>0</v>
      </c>
      <c r="K212" s="18">
        <v>14913.06</v>
      </c>
    </row>
    <row r="213" spans="3:11" outlineLevel="1" x14ac:dyDescent="0.25">
      <c r="C213" s="16" t="s">
        <v>454</v>
      </c>
      <c r="D213" s="18">
        <v>9939.24</v>
      </c>
      <c r="E213" s="18">
        <v>4083.29</v>
      </c>
      <c r="F213" s="18">
        <v>5461.77</v>
      </c>
      <c r="G213" s="18">
        <v>1927.8550889999999</v>
      </c>
      <c r="H213" s="18">
        <v>3533.9149109999998</v>
      </c>
      <c r="I213" s="18">
        <v>3000</v>
      </c>
      <c r="J213" s="18">
        <v>800.24904517186951</v>
      </c>
      <c r="K213" s="18">
        <v>6939.24</v>
      </c>
    </row>
    <row r="214" spans="3:11" outlineLevel="1" x14ac:dyDescent="0.25">
      <c r="C214" s="16" t="s">
        <v>455</v>
      </c>
      <c r="D214" s="18">
        <v>10031.34</v>
      </c>
      <c r="E214" s="18">
        <v>682.74</v>
      </c>
      <c r="F214" s="18">
        <v>8478.64</v>
      </c>
      <c r="G214" s="18">
        <v>4514.2862839999998</v>
      </c>
      <c r="H214" s="18">
        <v>3964.3537160000001</v>
      </c>
      <c r="I214" s="18">
        <v>2257.0500000000002</v>
      </c>
      <c r="J214" s="18">
        <v>-2843.1470868183796</v>
      </c>
      <c r="K214" s="18">
        <v>7774.29</v>
      </c>
    </row>
    <row r="215" spans="3:11" outlineLevel="1" x14ac:dyDescent="0.25">
      <c r="C215" s="16" t="s">
        <v>456</v>
      </c>
      <c r="D215" s="18">
        <v>22495</v>
      </c>
      <c r="E215" s="18">
        <v>4349.68</v>
      </c>
      <c r="F215" s="18">
        <v>16496.16</v>
      </c>
      <c r="G215" s="18">
        <v>1275.8399999999999</v>
      </c>
      <c r="H215" s="18">
        <v>15220.32</v>
      </c>
      <c r="I215" s="18">
        <v>4000</v>
      </c>
      <c r="J215" s="18">
        <v>2505.1012470329997</v>
      </c>
      <c r="K215" s="18">
        <v>18495</v>
      </c>
    </row>
    <row r="216" spans="3:11" outlineLevel="1" x14ac:dyDescent="0.25">
      <c r="C216" s="16" t="s">
        <v>457</v>
      </c>
      <c r="D216" s="18">
        <v>17400</v>
      </c>
      <c r="E216" s="18">
        <v>2317.61</v>
      </c>
      <c r="F216" s="18">
        <v>14481.37</v>
      </c>
      <c r="G216" s="18">
        <v>101.92</v>
      </c>
      <c r="H216" s="18">
        <v>14379.45</v>
      </c>
      <c r="I216" s="18">
        <v>0</v>
      </c>
      <c r="J216" s="18">
        <v>-114.178737142</v>
      </c>
      <c r="K216" s="18">
        <v>17400</v>
      </c>
    </row>
    <row r="217" spans="3:11" outlineLevel="1" x14ac:dyDescent="0.25">
      <c r="C217" s="16" t="s">
        <v>458</v>
      </c>
      <c r="D217" s="18">
        <v>8990</v>
      </c>
      <c r="E217" s="18">
        <v>1576.19</v>
      </c>
      <c r="F217" s="18">
        <v>5680.95</v>
      </c>
      <c r="G217" s="18">
        <v>880.988292</v>
      </c>
      <c r="H217" s="18">
        <v>4799.9617079999998</v>
      </c>
      <c r="I217" s="18">
        <v>2966.7</v>
      </c>
      <c r="J217" s="18">
        <v>1916.2859168606406</v>
      </c>
      <c r="K217" s="18">
        <v>6023.3</v>
      </c>
    </row>
    <row r="218" spans="3:11" outlineLevel="1" x14ac:dyDescent="0.25">
      <c r="C218" s="16" t="s">
        <v>459</v>
      </c>
      <c r="D218" s="18">
        <v>16990</v>
      </c>
      <c r="E218" s="18">
        <v>4140.7</v>
      </c>
      <c r="F218" s="18">
        <v>12150.78</v>
      </c>
      <c r="G218" s="18">
        <v>6750.282537</v>
      </c>
      <c r="H218" s="18">
        <v>5400.4974629999997</v>
      </c>
      <c r="I218" s="18">
        <v>0</v>
      </c>
      <c r="J218" s="18">
        <v>-7501.0882931787082</v>
      </c>
      <c r="K218" s="18">
        <v>16990</v>
      </c>
    </row>
    <row r="219" spans="3:11" outlineLevel="1" x14ac:dyDescent="0.25">
      <c r="C219" s="16" t="s">
        <v>460</v>
      </c>
      <c r="D219" s="18">
        <v>16196</v>
      </c>
      <c r="E219" s="18">
        <v>7106.16</v>
      </c>
      <c r="F219" s="18">
        <v>22794.959999999999</v>
      </c>
      <c r="G219" s="18">
        <v>681.07</v>
      </c>
      <c r="H219" s="18">
        <v>22113.89</v>
      </c>
      <c r="I219" s="18">
        <v>0</v>
      </c>
      <c r="J219" s="18">
        <v>-826.70196758470013</v>
      </c>
      <c r="K219" s="18">
        <v>16196</v>
      </c>
    </row>
    <row r="220" spans="3:11" outlineLevel="1" x14ac:dyDescent="0.25">
      <c r="C220" s="16" t="s">
        <v>461</v>
      </c>
      <c r="D220" s="18">
        <v>16000</v>
      </c>
      <c r="E220" s="18">
        <v>2381.61</v>
      </c>
      <c r="F220" s="18">
        <v>12894.36</v>
      </c>
      <c r="G220" s="18">
        <v>5543.45</v>
      </c>
      <c r="H220" s="18">
        <v>7350.91</v>
      </c>
      <c r="I220" s="18">
        <v>4799.9799999999996</v>
      </c>
      <c r="J220" s="18">
        <v>-1465.8450366370998</v>
      </c>
      <c r="K220" s="18">
        <v>11200.02</v>
      </c>
    </row>
    <row r="221" spans="3:11" outlineLevel="1" x14ac:dyDescent="0.25">
      <c r="C221" s="16" t="s">
        <v>462</v>
      </c>
      <c r="D221" s="18">
        <v>47618.87</v>
      </c>
      <c r="E221" s="18">
        <v>3681.87</v>
      </c>
      <c r="F221" s="18">
        <v>39942.080000000002</v>
      </c>
      <c r="G221" s="18">
        <v>6686.89</v>
      </c>
      <c r="H221" s="18">
        <v>33255.19</v>
      </c>
      <c r="I221" s="18">
        <v>14285.68</v>
      </c>
      <c r="J221" s="18">
        <v>7003.9505607091996</v>
      </c>
      <c r="K221" s="18">
        <v>33333.19</v>
      </c>
    </row>
    <row r="222" spans="3:11" x14ac:dyDescent="0.25">
      <c r="C222" s="20" t="s">
        <v>821</v>
      </c>
      <c r="D222" s="30">
        <v>201143.89</v>
      </c>
      <c r="E222" s="21">
        <v>43374.42</v>
      </c>
      <c r="F222" s="21">
        <v>168211.79</v>
      </c>
      <c r="G222" s="21">
        <v>32560.863174999999</v>
      </c>
      <c r="H222" s="21">
        <v>135650.926825</v>
      </c>
      <c r="I222" s="21">
        <v>38309.410000000003</v>
      </c>
      <c r="J222" s="21">
        <v>1738.5698911206473</v>
      </c>
      <c r="K222" s="21">
        <v>162834.48000000001</v>
      </c>
    </row>
    <row r="223" spans="3:11" ht="0.95" customHeight="1" outlineLevel="1" x14ac:dyDescent="0.25">
      <c r="C223" s="17"/>
      <c r="D223" s="29"/>
      <c r="E223" s="19"/>
      <c r="F223" s="19"/>
      <c r="G223" s="19"/>
      <c r="H223" s="19"/>
      <c r="I223" s="19"/>
      <c r="J223" s="19"/>
      <c r="K223" s="19"/>
    </row>
    <row r="224" spans="3:11" outlineLevel="1" x14ac:dyDescent="0.25">
      <c r="C224" s="16" t="s">
        <v>463</v>
      </c>
      <c r="D224" s="18">
        <v>35699.17</v>
      </c>
      <c r="E224" s="18">
        <v>5408.05</v>
      </c>
      <c r="F224" s="18">
        <v>24174.52</v>
      </c>
      <c r="G224" s="18">
        <v>8359.4040600000008</v>
      </c>
      <c r="H224" s="18">
        <v>15815.11594</v>
      </c>
      <c r="I224" s="18">
        <v>11000</v>
      </c>
      <c r="J224" s="18">
        <v>2272.2697495302127</v>
      </c>
      <c r="K224" s="18">
        <v>24699.17</v>
      </c>
    </row>
    <row r="225" spans="3:11" outlineLevel="1" x14ac:dyDescent="0.25">
      <c r="C225" s="16" t="s">
        <v>464</v>
      </c>
      <c r="D225" s="18">
        <v>0</v>
      </c>
      <c r="E225" s="18">
        <v>0</v>
      </c>
      <c r="F225" s="18">
        <v>0</v>
      </c>
      <c r="G225" s="18">
        <v>780000</v>
      </c>
      <c r="H225" s="18">
        <v>-780000</v>
      </c>
      <c r="I225" s="18">
        <v>0</v>
      </c>
      <c r="J225" s="18">
        <v>-780000</v>
      </c>
      <c r="K225" s="18">
        <v>0</v>
      </c>
    </row>
    <row r="226" spans="3:11" x14ac:dyDescent="0.25">
      <c r="C226" s="20" t="s">
        <v>822</v>
      </c>
      <c r="D226" s="30">
        <v>35699.17</v>
      </c>
      <c r="E226" s="21">
        <v>5408.05</v>
      </c>
      <c r="F226" s="21">
        <v>24174.52</v>
      </c>
      <c r="G226" s="21">
        <v>788359.40405999997</v>
      </c>
      <c r="H226" s="21">
        <v>-764184.88405999995</v>
      </c>
      <c r="I226" s="21">
        <v>11000</v>
      </c>
      <c r="J226" s="21">
        <v>-777727.73025046976</v>
      </c>
      <c r="K226" s="21">
        <v>24699.17</v>
      </c>
    </row>
    <row r="227" spans="3:11" ht="0.95" customHeight="1" outlineLevel="1" x14ac:dyDescent="0.25">
      <c r="C227" s="17"/>
      <c r="D227" s="29"/>
      <c r="E227" s="19"/>
      <c r="F227" s="19"/>
      <c r="G227" s="19"/>
      <c r="H227" s="19"/>
      <c r="I227" s="19"/>
      <c r="J227" s="19"/>
      <c r="K227" s="19"/>
    </row>
    <row r="228" spans="3:11" outlineLevel="1" x14ac:dyDescent="0.25">
      <c r="C228" s="16" t="s">
        <v>465</v>
      </c>
      <c r="D228" s="18">
        <v>13880.72</v>
      </c>
      <c r="E228" s="18">
        <v>6940.36</v>
      </c>
      <c r="F228" s="18">
        <v>6518.73</v>
      </c>
      <c r="G228" s="18">
        <v>4032.135976</v>
      </c>
      <c r="H228" s="18">
        <v>2486.594024</v>
      </c>
      <c r="I228" s="18">
        <v>4000</v>
      </c>
      <c r="J228" s="18">
        <v>-563.18404982695938</v>
      </c>
      <c r="K228" s="18">
        <v>9880.7199999999993</v>
      </c>
    </row>
    <row r="229" spans="3:11" outlineLevel="1" x14ac:dyDescent="0.25">
      <c r="C229" s="16" t="s">
        <v>466</v>
      </c>
      <c r="D229" s="18">
        <v>60240.4</v>
      </c>
      <c r="E229" s="18">
        <v>0</v>
      </c>
      <c r="F229" s="18">
        <v>60240.4</v>
      </c>
      <c r="G229" s="18">
        <v>10.53</v>
      </c>
      <c r="H229" s="18">
        <v>60229.87</v>
      </c>
      <c r="I229" s="18">
        <v>21905.599999999999</v>
      </c>
      <c r="J229" s="18">
        <v>21891.858349999999</v>
      </c>
      <c r="K229" s="18">
        <v>38334.800000000003</v>
      </c>
    </row>
    <row r="230" spans="3:11" outlineLevel="1" x14ac:dyDescent="0.25">
      <c r="C230" s="16" t="s">
        <v>182</v>
      </c>
      <c r="D230" s="18">
        <v>42122.48</v>
      </c>
      <c r="E230" s="18">
        <v>18368.97</v>
      </c>
      <c r="F230" s="18">
        <v>21470.94</v>
      </c>
      <c r="G230" s="18">
        <v>3502.751264</v>
      </c>
      <c r="H230" s="18">
        <v>17968.188736</v>
      </c>
      <c r="I230" s="18">
        <v>12000</v>
      </c>
      <c r="J230" s="18">
        <v>7973.3405505665014</v>
      </c>
      <c r="K230" s="18">
        <v>30122.48</v>
      </c>
    </row>
    <row r="231" spans="3:11" x14ac:dyDescent="0.25">
      <c r="C231" s="20" t="s">
        <v>823</v>
      </c>
      <c r="D231" s="30">
        <v>116243.6</v>
      </c>
      <c r="E231" s="21">
        <v>25309.33</v>
      </c>
      <c r="F231" s="21">
        <v>88230.07</v>
      </c>
      <c r="G231" s="21">
        <v>7545.4172399999998</v>
      </c>
      <c r="H231" s="21">
        <v>80684.652759999997</v>
      </c>
      <c r="I231" s="21">
        <v>37905.599999999999</v>
      </c>
      <c r="J231" s="21">
        <v>29302.014850739542</v>
      </c>
      <c r="K231" s="21">
        <v>78338</v>
      </c>
    </row>
    <row r="232" spans="3:11" ht="0.95" customHeight="1" outlineLevel="1" x14ac:dyDescent="0.25">
      <c r="C232" s="17"/>
      <c r="D232" s="29"/>
      <c r="E232" s="19"/>
      <c r="F232" s="19"/>
      <c r="G232" s="19"/>
      <c r="H232" s="19"/>
      <c r="I232" s="19"/>
      <c r="J232" s="19"/>
      <c r="K232" s="19"/>
    </row>
    <row r="233" spans="3:11" outlineLevel="1" x14ac:dyDescent="0.25">
      <c r="C233" s="16" t="s">
        <v>467</v>
      </c>
      <c r="D233" s="18">
        <v>7286.55</v>
      </c>
      <c r="E233" s="18">
        <v>1341.85</v>
      </c>
      <c r="F233" s="18">
        <v>5287.1</v>
      </c>
      <c r="G233" s="18">
        <v>2239.4858989999998</v>
      </c>
      <c r="H233" s="18">
        <v>3047.6141010000001</v>
      </c>
      <c r="I233" s="18">
        <v>0</v>
      </c>
      <c r="J233" s="18">
        <v>-2626.8735025647147</v>
      </c>
      <c r="K233" s="18">
        <v>7286.55</v>
      </c>
    </row>
    <row r="234" spans="3:11" outlineLevel="1" x14ac:dyDescent="0.25">
      <c r="C234" s="16" t="s">
        <v>468</v>
      </c>
      <c r="D234" s="18">
        <v>3874.76</v>
      </c>
      <c r="E234" s="18">
        <v>1480.61</v>
      </c>
      <c r="F234" s="18">
        <v>2133.06</v>
      </c>
      <c r="G234" s="18">
        <v>834.52</v>
      </c>
      <c r="H234" s="18">
        <v>1298.54</v>
      </c>
      <c r="I234" s="18">
        <v>500</v>
      </c>
      <c r="J234" s="18">
        <v>-484.61851191620019</v>
      </c>
      <c r="K234" s="18">
        <v>3374.76</v>
      </c>
    </row>
    <row r="235" spans="3:11" outlineLevel="1" x14ac:dyDescent="0.25">
      <c r="C235" s="16" t="s">
        <v>469</v>
      </c>
      <c r="D235" s="18">
        <v>24190.81</v>
      </c>
      <c r="E235" s="18">
        <v>2249.2800000000002</v>
      </c>
      <c r="F235" s="18">
        <v>20962.330000000002</v>
      </c>
      <c r="G235" s="18">
        <v>212.91596799999999</v>
      </c>
      <c r="H235" s="18">
        <v>20749.414032000001</v>
      </c>
      <c r="I235" s="18">
        <v>0</v>
      </c>
      <c r="J235" s="18">
        <v>-261.17166280157858</v>
      </c>
      <c r="K235" s="18">
        <v>24190.81</v>
      </c>
    </row>
    <row r="236" spans="3:11" outlineLevel="1" x14ac:dyDescent="0.25">
      <c r="C236" s="16" t="s">
        <v>470</v>
      </c>
      <c r="D236" s="18">
        <v>33284.800000000003</v>
      </c>
      <c r="E236" s="18">
        <v>11656.8</v>
      </c>
      <c r="F236" s="18">
        <v>48442.400000000001</v>
      </c>
      <c r="G236" s="18">
        <v>2116.08</v>
      </c>
      <c r="H236" s="18">
        <v>46326.32</v>
      </c>
      <c r="I236" s="18">
        <v>0</v>
      </c>
      <c r="J236" s="18">
        <v>-2549.8828258552003</v>
      </c>
      <c r="K236" s="18">
        <v>33284.800000000003</v>
      </c>
    </row>
    <row r="237" spans="3:11" outlineLevel="1" x14ac:dyDescent="0.25">
      <c r="C237" s="16" t="s">
        <v>471</v>
      </c>
      <c r="D237" s="18">
        <v>5574.24</v>
      </c>
      <c r="E237" s="18">
        <v>1631.37</v>
      </c>
      <c r="F237" s="18">
        <v>2637.65</v>
      </c>
      <c r="G237" s="18">
        <v>1471.321252</v>
      </c>
      <c r="H237" s="18">
        <v>1166.3287479999999</v>
      </c>
      <c r="I237" s="18">
        <v>5574.24</v>
      </c>
      <c r="J237" s="18">
        <v>3931.7500856056899</v>
      </c>
      <c r="K237" s="18">
        <v>0</v>
      </c>
    </row>
    <row r="238" spans="3:11" outlineLevel="1" x14ac:dyDescent="0.25">
      <c r="C238" s="16" t="s">
        <v>472</v>
      </c>
      <c r="D238" s="18">
        <v>743.6</v>
      </c>
      <c r="E238" s="18">
        <v>233.2</v>
      </c>
      <c r="F238" s="18">
        <v>464</v>
      </c>
      <c r="G238" s="18">
        <v>1128.2683790000001</v>
      </c>
      <c r="H238" s="18">
        <v>-664.26837899999998</v>
      </c>
      <c r="I238" s="18">
        <v>200</v>
      </c>
      <c r="J238" s="18">
        <v>-1035.6957918898001</v>
      </c>
      <c r="K238" s="18">
        <v>543.6</v>
      </c>
    </row>
    <row r="239" spans="3:11" outlineLevel="1" x14ac:dyDescent="0.25">
      <c r="C239" s="16" t="s">
        <v>473</v>
      </c>
      <c r="D239" s="18">
        <v>4808.93</v>
      </c>
      <c r="E239" s="18">
        <v>420.55</v>
      </c>
      <c r="F239" s="18">
        <v>3986.25</v>
      </c>
      <c r="G239" s="18">
        <v>1341.4992729999999</v>
      </c>
      <c r="H239" s="18">
        <v>2644.7507270000001</v>
      </c>
      <c r="I239" s="18">
        <v>1500</v>
      </c>
      <c r="J239" s="18">
        <v>-30.090483731416498</v>
      </c>
      <c r="K239" s="18">
        <v>3308.93</v>
      </c>
    </row>
    <row r="240" spans="3:11" outlineLevel="1" x14ac:dyDescent="0.25">
      <c r="C240" s="16" t="s">
        <v>474</v>
      </c>
      <c r="D240" s="18">
        <v>5397.22</v>
      </c>
      <c r="E240" s="18">
        <v>1799.06</v>
      </c>
      <c r="F240" s="18">
        <v>3598.16</v>
      </c>
      <c r="G240" s="18">
        <v>0</v>
      </c>
      <c r="H240" s="18">
        <v>3598.16</v>
      </c>
      <c r="I240" s="18">
        <v>1214.3699999999999</v>
      </c>
      <c r="J240" s="18">
        <v>1214.3699999999999</v>
      </c>
      <c r="K240" s="18">
        <v>4182.8500000000004</v>
      </c>
    </row>
    <row r="241" spans="3:11" outlineLevel="1" x14ac:dyDescent="0.25">
      <c r="C241" s="16" t="s">
        <v>475</v>
      </c>
      <c r="D241" s="18">
        <v>24330.880000000001</v>
      </c>
      <c r="E241" s="18">
        <v>8564.1</v>
      </c>
      <c r="F241" s="18">
        <v>14557.88</v>
      </c>
      <c r="G241" s="18">
        <v>4616.7615599999999</v>
      </c>
      <c r="H241" s="18">
        <v>9941.1184400000002</v>
      </c>
      <c r="I241" s="18">
        <v>5474.45</v>
      </c>
      <c r="J241" s="18">
        <v>218.70862292772586</v>
      </c>
      <c r="K241" s="18">
        <v>18856.43</v>
      </c>
    </row>
    <row r="242" spans="3:11" outlineLevel="1" x14ac:dyDescent="0.25">
      <c r="C242" s="16" t="s">
        <v>476</v>
      </c>
      <c r="D242" s="18">
        <v>19693.599999999999</v>
      </c>
      <c r="E242" s="18">
        <v>7088.02</v>
      </c>
      <c r="F242" s="18">
        <v>31097.14</v>
      </c>
      <c r="G242" s="18">
        <v>6399.8125099999997</v>
      </c>
      <c r="H242" s="18">
        <v>24697.32749</v>
      </c>
      <c r="I242" s="18">
        <v>10000</v>
      </c>
      <c r="J242" s="18">
        <v>2684.4463116634179</v>
      </c>
      <c r="K242" s="18">
        <v>9693.6</v>
      </c>
    </row>
    <row r="243" spans="3:11" outlineLevel="1" x14ac:dyDescent="0.25">
      <c r="C243" s="16" t="s">
        <v>477</v>
      </c>
      <c r="D243" s="18">
        <v>8147.37</v>
      </c>
      <c r="E243" s="18">
        <v>1600.23</v>
      </c>
      <c r="F243" s="18">
        <v>5792.24</v>
      </c>
      <c r="G243" s="18">
        <v>4884.72</v>
      </c>
      <c r="H243" s="18">
        <v>907.52</v>
      </c>
      <c r="I243" s="18">
        <v>8147.37</v>
      </c>
      <c r="J243" s="18">
        <v>2628.6503034896004</v>
      </c>
      <c r="K243" s="18">
        <v>0</v>
      </c>
    </row>
    <row r="244" spans="3:11" outlineLevel="1" x14ac:dyDescent="0.25">
      <c r="C244" s="16" t="s">
        <v>478</v>
      </c>
      <c r="D244" s="18">
        <v>42000</v>
      </c>
      <c r="E244" s="18">
        <v>8036.81</v>
      </c>
      <c r="F244" s="18">
        <v>29534.65</v>
      </c>
      <c r="G244" s="18">
        <v>5008.6116380000003</v>
      </c>
      <c r="H244" s="18">
        <v>24526.038361999999</v>
      </c>
      <c r="I244" s="18">
        <v>9174.5</v>
      </c>
      <c r="J244" s="18">
        <v>3567.9485535794383</v>
      </c>
      <c r="K244" s="18">
        <v>32825.5</v>
      </c>
    </row>
    <row r="245" spans="3:11" outlineLevel="1" x14ac:dyDescent="0.25">
      <c r="C245" s="16" t="s">
        <v>479</v>
      </c>
      <c r="D245" s="18">
        <v>29101.77</v>
      </c>
      <c r="E245" s="18">
        <v>4837.0200000000004</v>
      </c>
      <c r="F245" s="18">
        <v>22111.23</v>
      </c>
      <c r="G245" s="18">
        <v>10641.08</v>
      </c>
      <c r="H245" s="18">
        <v>11470.15</v>
      </c>
      <c r="I245" s="18">
        <v>8500</v>
      </c>
      <c r="J245" s="18">
        <v>-3219.6583849809995</v>
      </c>
      <c r="K245" s="18">
        <v>20601.77</v>
      </c>
    </row>
    <row r="246" spans="3:11" outlineLevel="1" x14ac:dyDescent="0.25">
      <c r="C246" s="16" t="s">
        <v>480</v>
      </c>
      <c r="D246" s="18">
        <v>34900</v>
      </c>
      <c r="E246" s="18">
        <v>13954.59</v>
      </c>
      <c r="F246" s="18">
        <v>19057.810000000001</v>
      </c>
      <c r="G246" s="18">
        <v>817.47500000000002</v>
      </c>
      <c r="H246" s="18">
        <v>18240.334999999999</v>
      </c>
      <c r="I246" s="18">
        <v>0</v>
      </c>
      <c r="J246" s="18">
        <v>-908.19358780975006</v>
      </c>
      <c r="K246" s="18">
        <v>34900</v>
      </c>
    </row>
    <row r="247" spans="3:11" outlineLevel="1" x14ac:dyDescent="0.25">
      <c r="C247" s="16" t="s">
        <v>481</v>
      </c>
      <c r="D247" s="18">
        <v>79000</v>
      </c>
      <c r="E247" s="18">
        <v>8295.99</v>
      </c>
      <c r="F247" s="18">
        <v>67909.210000000006</v>
      </c>
      <c r="G247" s="18">
        <v>1854.4082679999999</v>
      </c>
      <c r="H247" s="18">
        <v>66054.801732000007</v>
      </c>
      <c r="I247" s="18">
        <v>26000</v>
      </c>
      <c r="J247" s="18">
        <v>24035.571732</v>
      </c>
      <c r="K247" s="18">
        <v>53000</v>
      </c>
    </row>
    <row r="248" spans="3:11" outlineLevel="1" x14ac:dyDescent="0.25">
      <c r="C248" s="16" t="s">
        <v>482</v>
      </c>
      <c r="D248" s="18">
        <v>34872.71</v>
      </c>
      <c r="E248" s="18">
        <v>6382.17</v>
      </c>
      <c r="F248" s="18">
        <v>25674.720000000001</v>
      </c>
      <c r="G248" s="18">
        <v>13183.64</v>
      </c>
      <c r="H248" s="18">
        <v>12491.08</v>
      </c>
      <c r="I248" s="18">
        <v>17349.28</v>
      </c>
      <c r="J248" s="18">
        <v>2433.321522607499</v>
      </c>
      <c r="K248" s="18">
        <v>17523.43</v>
      </c>
    </row>
    <row r="249" spans="3:11" outlineLevel="1" x14ac:dyDescent="0.25">
      <c r="C249" s="16" t="s">
        <v>483</v>
      </c>
      <c r="D249" s="18">
        <v>0</v>
      </c>
      <c r="E249" s="18">
        <v>0</v>
      </c>
      <c r="F249" s="18">
        <v>0</v>
      </c>
      <c r="G249" s="18">
        <v>595.04</v>
      </c>
      <c r="H249" s="18">
        <v>-595.04</v>
      </c>
      <c r="I249" s="18">
        <v>0</v>
      </c>
      <c r="J249" s="18">
        <v>-757.23525648999987</v>
      </c>
      <c r="K249" s="18">
        <v>0</v>
      </c>
    </row>
    <row r="250" spans="3:11" outlineLevel="1" x14ac:dyDescent="0.25">
      <c r="C250" s="16" t="s">
        <v>484</v>
      </c>
      <c r="D250" s="18">
        <v>43446.37</v>
      </c>
      <c r="E250" s="18">
        <v>6462.86</v>
      </c>
      <c r="F250" s="18">
        <v>31599.89</v>
      </c>
      <c r="G250" s="18">
        <v>1426.42</v>
      </c>
      <c r="H250" s="18">
        <v>30173.47</v>
      </c>
      <c r="I250" s="18">
        <v>0</v>
      </c>
      <c r="J250" s="18">
        <v>-1481.8275832024001</v>
      </c>
      <c r="K250" s="18">
        <v>43446.37</v>
      </c>
    </row>
    <row r="251" spans="3:11" x14ac:dyDescent="0.25">
      <c r="C251" s="20" t="s">
        <v>824</v>
      </c>
      <c r="D251" s="30">
        <v>400653.61</v>
      </c>
      <c r="E251" s="21">
        <v>86034.51</v>
      </c>
      <c r="F251" s="21">
        <v>334845.71999999997</v>
      </c>
      <c r="G251" s="21">
        <v>58772.059746999999</v>
      </c>
      <c r="H251" s="21">
        <v>276073.66025299998</v>
      </c>
      <c r="I251" s="21">
        <v>93634.21</v>
      </c>
      <c r="J251" s="21">
        <v>27359.519540631314</v>
      </c>
      <c r="K251" s="21">
        <v>307019.40000000002</v>
      </c>
    </row>
    <row r="252" spans="3:11" ht="0.95" customHeight="1" outlineLevel="1" x14ac:dyDescent="0.25">
      <c r="C252" s="17"/>
      <c r="D252" s="29"/>
      <c r="E252" s="19"/>
      <c r="F252" s="19"/>
      <c r="G252" s="19"/>
      <c r="H252" s="19"/>
      <c r="I252" s="19"/>
      <c r="J252" s="19"/>
      <c r="K252" s="19"/>
    </row>
    <row r="253" spans="3:11" outlineLevel="1" x14ac:dyDescent="0.25">
      <c r="C253" s="16" t="s">
        <v>485</v>
      </c>
      <c r="D253" s="18">
        <v>21538.26</v>
      </c>
      <c r="E253" s="18">
        <v>9940.76</v>
      </c>
      <c r="F253" s="18">
        <v>33135.760000000002</v>
      </c>
      <c r="G253" s="18">
        <v>317.44</v>
      </c>
      <c r="H253" s="18">
        <v>32818.32</v>
      </c>
      <c r="I253" s="18">
        <v>7380.38</v>
      </c>
      <c r="J253" s="18">
        <v>6974.2935738999995</v>
      </c>
      <c r="K253" s="18">
        <v>14157.88</v>
      </c>
    </row>
    <row r="254" spans="3:11" outlineLevel="1" x14ac:dyDescent="0.25">
      <c r="C254" s="16" t="s">
        <v>486</v>
      </c>
      <c r="D254" s="18">
        <v>0</v>
      </c>
      <c r="E254" s="18">
        <v>0</v>
      </c>
      <c r="F254" s="18">
        <v>0</v>
      </c>
      <c r="G254" s="18">
        <v>229.12</v>
      </c>
      <c r="H254" s="18">
        <v>-229.12</v>
      </c>
      <c r="I254" s="18">
        <v>0</v>
      </c>
      <c r="J254" s="18">
        <v>-252.03</v>
      </c>
      <c r="K254" s="18">
        <v>0</v>
      </c>
    </row>
    <row r="255" spans="3:11" outlineLevel="1" x14ac:dyDescent="0.25">
      <c r="C255" s="16" t="s">
        <v>487</v>
      </c>
      <c r="D255" s="18">
        <v>43676.82</v>
      </c>
      <c r="E255" s="18">
        <v>7787.34</v>
      </c>
      <c r="F255" s="18">
        <v>31838.67</v>
      </c>
      <c r="G255" s="18">
        <v>1175.0564300000001</v>
      </c>
      <c r="H255" s="18">
        <v>30663.613570000001</v>
      </c>
      <c r="I255" s="18">
        <v>0</v>
      </c>
      <c r="J255" s="18">
        <v>-1209.2764995121695</v>
      </c>
      <c r="K255" s="18">
        <v>43676.82</v>
      </c>
    </row>
    <row r="256" spans="3:11" outlineLevel="1" x14ac:dyDescent="0.25">
      <c r="C256" s="16" t="s">
        <v>488</v>
      </c>
      <c r="D256" s="18">
        <v>2860.18</v>
      </c>
      <c r="E256" s="18">
        <v>612</v>
      </c>
      <c r="F256" s="18">
        <v>2326.09</v>
      </c>
      <c r="G256" s="18">
        <v>913.91</v>
      </c>
      <c r="H256" s="18">
        <v>1412.18</v>
      </c>
      <c r="I256" s="18">
        <v>900</v>
      </c>
      <c r="J256" s="18">
        <v>-178.08173074379988</v>
      </c>
      <c r="K256" s="18">
        <v>1960.18</v>
      </c>
    </row>
    <row r="257" spans="3:11" outlineLevel="1" x14ac:dyDescent="0.25">
      <c r="C257" s="16" t="s">
        <v>489</v>
      </c>
      <c r="D257" s="18">
        <v>9367.6200000000008</v>
      </c>
      <c r="E257" s="18">
        <v>414.14</v>
      </c>
      <c r="F257" s="18">
        <v>8634.18</v>
      </c>
      <c r="G257" s="18">
        <v>2321.6053489999999</v>
      </c>
      <c r="H257" s="18">
        <v>6312.5746509999999</v>
      </c>
      <c r="I257" s="18">
        <v>3000</v>
      </c>
      <c r="J257" s="18">
        <v>343.03825035294585</v>
      </c>
      <c r="K257" s="18">
        <v>6367.62</v>
      </c>
    </row>
    <row r="258" spans="3:11" outlineLevel="1" x14ac:dyDescent="0.25">
      <c r="C258" s="16" t="s">
        <v>490</v>
      </c>
      <c r="D258" s="18">
        <v>14506</v>
      </c>
      <c r="E258" s="18">
        <v>0</v>
      </c>
      <c r="F258" s="18">
        <v>29012</v>
      </c>
      <c r="G258" s="18">
        <v>574.08251199999995</v>
      </c>
      <c r="H258" s="18">
        <v>28437.917487999999</v>
      </c>
      <c r="I258" s="18">
        <v>0</v>
      </c>
      <c r="J258" s="18">
        <v>-692.17860387236021</v>
      </c>
      <c r="K258" s="18">
        <v>14506</v>
      </c>
    </row>
    <row r="259" spans="3:11" outlineLevel="1" x14ac:dyDescent="0.25">
      <c r="C259" s="16" t="s">
        <v>491</v>
      </c>
      <c r="D259" s="18">
        <v>12488.2</v>
      </c>
      <c r="E259" s="18">
        <v>3561.68</v>
      </c>
      <c r="F259" s="18">
        <v>8526.09</v>
      </c>
      <c r="G259" s="18">
        <v>2065.7575689999999</v>
      </c>
      <c r="H259" s="18">
        <v>6460.3324309999998</v>
      </c>
      <c r="I259" s="18">
        <v>3500</v>
      </c>
      <c r="J259" s="18">
        <v>1248.1393515339846</v>
      </c>
      <c r="K259" s="18">
        <v>8988.2000000000007</v>
      </c>
    </row>
    <row r="260" spans="3:11" outlineLevel="1" x14ac:dyDescent="0.25">
      <c r="C260" s="16" t="s">
        <v>492</v>
      </c>
      <c r="D260" s="18">
        <v>1400</v>
      </c>
      <c r="E260" s="18">
        <v>-5400</v>
      </c>
      <c r="F260" s="18">
        <v>6800</v>
      </c>
      <c r="G260" s="18">
        <v>0</v>
      </c>
      <c r="H260" s="18">
        <v>6800</v>
      </c>
      <c r="I260" s="18">
        <v>400</v>
      </c>
      <c r="J260" s="18">
        <v>400</v>
      </c>
      <c r="K260" s="18">
        <v>1000</v>
      </c>
    </row>
    <row r="261" spans="3:11" outlineLevel="1" x14ac:dyDescent="0.25">
      <c r="C261" s="16" t="s">
        <v>493</v>
      </c>
      <c r="D261" s="18">
        <v>1783.31</v>
      </c>
      <c r="E261" s="18">
        <v>242.94</v>
      </c>
      <c r="F261" s="18">
        <v>1491.37</v>
      </c>
      <c r="G261" s="18">
        <v>1207.49</v>
      </c>
      <c r="H261" s="18">
        <v>283.88</v>
      </c>
      <c r="I261" s="18">
        <v>1783.31</v>
      </c>
      <c r="J261" s="18">
        <v>438.33555558479975</v>
      </c>
      <c r="K261" s="18">
        <v>0</v>
      </c>
    </row>
    <row r="262" spans="3:11" outlineLevel="1" x14ac:dyDescent="0.25">
      <c r="C262" s="16" t="s">
        <v>494</v>
      </c>
      <c r="D262" s="18">
        <v>14678.36</v>
      </c>
      <c r="E262" s="18">
        <v>4353.24</v>
      </c>
      <c r="F262" s="18">
        <v>9699.83</v>
      </c>
      <c r="G262" s="18">
        <v>240.89946599999999</v>
      </c>
      <c r="H262" s="18">
        <v>9458.9305339999992</v>
      </c>
      <c r="I262" s="18">
        <v>0</v>
      </c>
      <c r="J262" s="18">
        <v>-296.92184472817161</v>
      </c>
      <c r="K262" s="18">
        <v>14678.36</v>
      </c>
    </row>
    <row r="263" spans="3:11" outlineLevel="1" x14ac:dyDescent="0.25">
      <c r="C263" s="16" t="s">
        <v>495</v>
      </c>
      <c r="D263" s="18">
        <v>7641.42</v>
      </c>
      <c r="E263" s="18">
        <v>1284.33</v>
      </c>
      <c r="F263" s="18">
        <v>5725.04</v>
      </c>
      <c r="G263" s="18">
        <v>0</v>
      </c>
      <c r="H263" s="18">
        <v>5725.04</v>
      </c>
      <c r="I263" s="18">
        <v>0</v>
      </c>
      <c r="J263" s="18">
        <v>0</v>
      </c>
      <c r="K263" s="18">
        <v>7641.42</v>
      </c>
    </row>
    <row r="264" spans="3:11" outlineLevel="1" x14ac:dyDescent="0.25">
      <c r="C264" s="16" t="s">
        <v>496</v>
      </c>
      <c r="D264" s="18">
        <v>15080.65</v>
      </c>
      <c r="E264" s="18">
        <v>7643</v>
      </c>
      <c r="F264" s="18">
        <v>22070.1</v>
      </c>
      <c r="G264" s="18">
        <v>3661.57087</v>
      </c>
      <c r="H264" s="18">
        <v>18408.529129999999</v>
      </c>
      <c r="I264" s="18">
        <v>8000</v>
      </c>
      <c r="J264" s="18">
        <v>3856.311676937531</v>
      </c>
      <c r="K264" s="18">
        <v>7080.65</v>
      </c>
    </row>
    <row r="265" spans="3:11" outlineLevel="1" x14ac:dyDescent="0.25">
      <c r="C265" s="16" t="s">
        <v>497</v>
      </c>
      <c r="D265" s="18">
        <v>3115</v>
      </c>
      <c r="E265" s="18">
        <v>499</v>
      </c>
      <c r="F265" s="18">
        <v>2303</v>
      </c>
      <c r="G265" s="18">
        <v>3814.182229</v>
      </c>
      <c r="H265" s="18">
        <v>-1511.182229</v>
      </c>
      <c r="I265" s="18">
        <v>0</v>
      </c>
      <c r="J265" s="18">
        <v>-4083.087486820265</v>
      </c>
      <c r="K265" s="18">
        <v>3115</v>
      </c>
    </row>
    <row r="266" spans="3:11" outlineLevel="1" x14ac:dyDescent="0.25">
      <c r="C266" s="16" t="s">
        <v>498</v>
      </c>
      <c r="D266" s="18">
        <v>17900</v>
      </c>
      <c r="E266" s="18">
        <v>3357.69</v>
      </c>
      <c r="F266" s="18">
        <v>13256.3</v>
      </c>
      <c r="G266" s="18">
        <v>2419.7096729999998</v>
      </c>
      <c r="H266" s="18">
        <v>10836.590327</v>
      </c>
      <c r="I266" s="18">
        <v>5000</v>
      </c>
      <c r="J266" s="18">
        <v>2132.4773717386952</v>
      </c>
      <c r="K266" s="18">
        <v>12900</v>
      </c>
    </row>
    <row r="267" spans="3:11" outlineLevel="1" x14ac:dyDescent="0.25">
      <c r="C267" s="16" t="s">
        <v>499</v>
      </c>
      <c r="D267" s="18">
        <v>17378.189999999999</v>
      </c>
      <c r="E267" s="18">
        <v>2791.93</v>
      </c>
      <c r="F267" s="18">
        <v>13084.52</v>
      </c>
      <c r="G267" s="18">
        <v>5029.1194480000004</v>
      </c>
      <c r="H267" s="18">
        <v>8055.4005520000001</v>
      </c>
      <c r="I267" s="18">
        <v>15.54</v>
      </c>
      <c r="J267" s="18">
        <v>-5722.4043741021223</v>
      </c>
      <c r="K267" s="18">
        <v>17362.650000000001</v>
      </c>
    </row>
    <row r="268" spans="3:11" outlineLevel="1" x14ac:dyDescent="0.25">
      <c r="C268" s="16" t="s">
        <v>180</v>
      </c>
      <c r="D268" s="18">
        <v>46339.18</v>
      </c>
      <c r="E268" s="18">
        <v>10567.22</v>
      </c>
      <c r="F268" s="18">
        <v>41401.9</v>
      </c>
      <c r="G268" s="18">
        <v>10984.470448</v>
      </c>
      <c r="H268" s="18">
        <v>30417.429552000001</v>
      </c>
      <c r="I268" s="18">
        <v>20000</v>
      </c>
      <c r="J268" s="18">
        <v>7509.379253934967</v>
      </c>
      <c r="K268" s="18">
        <v>26339.18</v>
      </c>
    </row>
    <row r="269" spans="3:11" outlineLevel="1" x14ac:dyDescent="0.25">
      <c r="C269" s="16" t="s">
        <v>183</v>
      </c>
      <c r="D269" s="18">
        <v>15000</v>
      </c>
      <c r="E269" s="18">
        <v>2189.39</v>
      </c>
      <c r="F269" s="18">
        <v>11539.49</v>
      </c>
      <c r="G269" s="18">
        <v>1263.4523389999999</v>
      </c>
      <c r="H269" s="18">
        <v>10276.037661</v>
      </c>
      <c r="I269" s="18">
        <v>4000</v>
      </c>
      <c r="J269" s="18">
        <v>2570.2572360461377</v>
      </c>
      <c r="K269" s="18">
        <v>11000</v>
      </c>
    </row>
    <row r="270" spans="3:11" outlineLevel="1" x14ac:dyDescent="0.25">
      <c r="C270" s="16" t="s">
        <v>500</v>
      </c>
      <c r="D270" s="18">
        <v>7734.24</v>
      </c>
      <c r="E270" s="18">
        <v>1289.2</v>
      </c>
      <c r="F270" s="18">
        <v>6185.05</v>
      </c>
      <c r="G270" s="18">
        <v>3359.104225</v>
      </c>
      <c r="H270" s="18">
        <v>2825.9457750000001</v>
      </c>
      <c r="I270" s="18">
        <v>7734.24</v>
      </c>
      <c r="J270" s="18">
        <v>4078.3884035470996</v>
      </c>
      <c r="K270" s="18">
        <v>0</v>
      </c>
    </row>
    <row r="271" spans="3:11" outlineLevel="1" x14ac:dyDescent="0.25">
      <c r="C271" s="16" t="s">
        <v>501</v>
      </c>
      <c r="D271" s="18">
        <v>13540.16</v>
      </c>
      <c r="E271" s="18">
        <v>3364.88</v>
      </c>
      <c r="F271" s="18">
        <v>21289.919999999998</v>
      </c>
      <c r="G271" s="18">
        <v>0</v>
      </c>
      <c r="H271" s="18">
        <v>21289.919999999998</v>
      </c>
      <c r="I271" s="18">
        <v>0</v>
      </c>
      <c r="J271" s="18">
        <v>0</v>
      </c>
      <c r="K271" s="18">
        <v>13540.16</v>
      </c>
    </row>
    <row r="272" spans="3:11" outlineLevel="1" x14ac:dyDescent="0.25">
      <c r="C272" s="16" t="s">
        <v>502</v>
      </c>
      <c r="D272" s="18">
        <v>7890.53</v>
      </c>
      <c r="E272" s="18">
        <v>1497.47</v>
      </c>
      <c r="F272" s="18">
        <v>5744.48</v>
      </c>
      <c r="G272" s="18">
        <v>889.09</v>
      </c>
      <c r="H272" s="18">
        <v>4855.3900000000003</v>
      </c>
      <c r="I272" s="18">
        <v>2367.16</v>
      </c>
      <c r="J272" s="18">
        <v>1315.7391342369997</v>
      </c>
      <c r="K272" s="18">
        <v>5523.37</v>
      </c>
    </row>
    <row r="273" spans="3:11" x14ac:dyDescent="0.25">
      <c r="C273" s="20" t="s">
        <v>825</v>
      </c>
      <c r="D273" s="30">
        <v>273918.12</v>
      </c>
      <c r="E273" s="21">
        <v>55996.21</v>
      </c>
      <c r="F273" s="21">
        <v>274063.78999999998</v>
      </c>
      <c r="G273" s="21">
        <v>40466.060557999997</v>
      </c>
      <c r="H273" s="21">
        <v>233597.72944200001</v>
      </c>
      <c r="I273" s="21">
        <v>64080.63</v>
      </c>
      <c r="J273" s="21">
        <v>18432.379268034267</v>
      </c>
      <c r="K273" s="21">
        <v>209837.49</v>
      </c>
    </row>
    <row r="274" spans="3:11" ht="0.95" customHeight="1" outlineLevel="1" x14ac:dyDescent="0.25">
      <c r="C274" s="17"/>
      <c r="D274" s="29"/>
      <c r="E274" s="19"/>
      <c r="F274" s="19"/>
      <c r="G274" s="19"/>
      <c r="H274" s="19"/>
      <c r="I274" s="19"/>
      <c r="J274" s="19"/>
      <c r="K274" s="19"/>
    </row>
    <row r="275" spans="3:11" outlineLevel="1" x14ac:dyDescent="0.25">
      <c r="C275" s="16" t="s">
        <v>503</v>
      </c>
      <c r="D275" s="18">
        <v>15619.43</v>
      </c>
      <c r="E275" s="18">
        <v>2613.71</v>
      </c>
      <c r="F275" s="18">
        <v>11734.84</v>
      </c>
      <c r="G275" s="18">
        <v>2552.3027050000001</v>
      </c>
      <c r="H275" s="18">
        <v>9182.5372950000001</v>
      </c>
      <c r="I275" s="18">
        <v>15619.43</v>
      </c>
      <c r="J275" s="18">
        <v>12669.295506506809</v>
      </c>
      <c r="K275" s="18">
        <v>0</v>
      </c>
    </row>
    <row r="276" spans="3:11" outlineLevel="1" x14ac:dyDescent="0.25">
      <c r="C276" s="16" t="s">
        <v>504</v>
      </c>
      <c r="D276" s="18">
        <v>10500</v>
      </c>
      <c r="E276" s="18">
        <v>1233.56</v>
      </c>
      <c r="F276" s="18">
        <v>8318.26</v>
      </c>
      <c r="G276" s="18">
        <v>2517.6212190000001</v>
      </c>
      <c r="H276" s="18">
        <v>5800.6387809999997</v>
      </c>
      <c r="I276" s="18">
        <v>3000</v>
      </c>
      <c r="J276" s="18">
        <v>78.049164861778991</v>
      </c>
      <c r="K276" s="18">
        <v>7500</v>
      </c>
    </row>
    <row r="277" spans="3:11" outlineLevel="1" x14ac:dyDescent="0.25">
      <c r="C277" s="16" t="s">
        <v>505</v>
      </c>
      <c r="D277" s="18">
        <v>15900</v>
      </c>
      <c r="E277" s="18">
        <v>4760.13</v>
      </c>
      <c r="F277" s="18">
        <v>9987.59</v>
      </c>
      <c r="G277" s="18">
        <v>3245.97543</v>
      </c>
      <c r="H277" s="18">
        <v>6741.6145699999997</v>
      </c>
      <c r="I277" s="18">
        <v>5000</v>
      </c>
      <c r="J277" s="18">
        <v>1306.5680931574602</v>
      </c>
      <c r="K277" s="18">
        <v>10900</v>
      </c>
    </row>
    <row r="278" spans="3:11" outlineLevel="1" x14ac:dyDescent="0.25">
      <c r="C278" s="16" t="s">
        <v>506</v>
      </c>
      <c r="D278" s="18">
        <v>23687.33</v>
      </c>
      <c r="E278" s="18">
        <v>3047.38</v>
      </c>
      <c r="F278" s="18">
        <v>17544.11</v>
      </c>
      <c r="G278" s="18">
        <v>3617.86</v>
      </c>
      <c r="H278" s="18">
        <v>13926.25</v>
      </c>
      <c r="I278" s="18">
        <v>18151.45</v>
      </c>
      <c r="J278" s="18">
        <v>13884.817270873602</v>
      </c>
      <c r="K278" s="18">
        <v>5535.88</v>
      </c>
    </row>
    <row r="279" spans="3:11" outlineLevel="1" x14ac:dyDescent="0.25">
      <c r="C279" s="16" t="s">
        <v>507</v>
      </c>
      <c r="D279" s="18">
        <v>22592</v>
      </c>
      <c r="E279" s="18">
        <v>3893.04</v>
      </c>
      <c r="F279" s="18">
        <v>17945.54</v>
      </c>
      <c r="G279" s="18">
        <v>9239.1</v>
      </c>
      <c r="H279" s="18">
        <v>8706.44</v>
      </c>
      <c r="I279" s="18">
        <v>0</v>
      </c>
      <c r="J279" s="18">
        <v>-9613.952344465999</v>
      </c>
      <c r="K279" s="18">
        <v>22592</v>
      </c>
    </row>
    <row r="280" spans="3:11" outlineLevel="1" x14ac:dyDescent="0.25">
      <c r="C280" s="16" t="s">
        <v>508</v>
      </c>
      <c r="D280" s="18">
        <v>20980.38</v>
      </c>
      <c r="E280" s="18">
        <v>4197.51</v>
      </c>
      <c r="F280" s="18">
        <v>15092.48</v>
      </c>
      <c r="G280" s="18">
        <v>2566.914045</v>
      </c>
      <c r="H280" s="18">
        <v>12525.565955</v>
      </c>
      <c r="I280" s="18">
        <v>5245.1</v>
      </c>
      <c r="J280" s="18">
        <v>2367.9588431615998</v>
      </c>
      <c r="K280" s="18">
        <v>15735.28</v>
      </c>
    </row>
    <row r="281" spans="3:11" outlineLevel="1" x14ac:dyDescent="0.25">
      <c r="C281" s="16" t="s">
        <v>509</v>
      </c>
      <c r="D281" s="18">
        <v>9385.14</v>
      </c>
      <c r="E281" s="18">
        <v>2339.1799999999998</v>
      </c>
      <c r="F281" s="18">
        <v>6454.34</v>
      </c>
      <c r="G281" s="18">
        <v>1798.0283079999999</v>
      </c>
      <c r="H281" s="18">
        <v>4656.3116920000002</v>
      </c>
      <c r="I281" s="18">
        <v>2500</v>
      </c>
      <c r="J281" s="18">
        <v>499.32280504940059</v>
      </c>
      <c r="K281" s="18">
        <v>6885.14</v>
      </c>
    </row>
    <row r="282" spans="3:11" outlineLevel="1" x14ac:dyDescent="0.25">
      <c r="C282" s="16" t="s">
        <v>510</v>
      </c>
      <c r="D282" s="18">
        <v>60196.6</v>
      </c>
      <c r="E282" s="18">
        <v>6014.25</v>
      </c>
      <c r="F282" s="18">
        <v>40434.6</v>
      </c>
      <c r="G282" s="18">
        <v>0</v>
      </c>
      <c r="H282" s="18">
        <v>40434.6</v>
      </c>
      <c r="I282" s="18">
        <v>0</v>
      </c>
      <c r="J282" s="18">
        <v>0</v>
      </c>
      <c r="K282" s="18">
        <v>60196.6</v>
      </c>
    </row>
    <row r="283" spans="3:11" outlineLevel="1" x14ac:dyDescent="0.25">
      <c r="C283" s="16" t="s">
        <v>511</v>
      </c>
      <c r="D283" s="18">
        <v>6730.81</v>
      </c>
      <c r="E283" s="18">
        <v>1246.45</v>
      </c>
      <c r="F283" s="18">
        <v>6232.23</v>
      </c>
      <c r="G283" s="18">
        <v>189.77123599999999</v>
      </c>
      <c r="H283" s="18">
        <v>6042.458764</v>
      </c>
      <c r="I283" s="18">
        <v>0</v>
      </c>
      <c r="J283" s="18">
        <v>-189.77123600000002</v>
      </c>
      <c r="K283" s="18">
        <v>6730.81</v>
      </c>
    </row>
    <row r="284" spans="3:11" outlineLevel="1" x14ac:dyDescent="0.25">
      <c r="C284" s="16" t="s">
        <v>512</v>
      </c>
      <c r="D284" s="18">
        <v>7478.68</v>
      </c>
      <c r="E284" s="18">
        <v>1246.45</v>
      </c>
      <c r="F284" s="18">
        <v>6232.23</v>
      </c>
      <c r="G284" s="18">
        <v>0</v>
      </c>
      <c r="H284" s="18">
        <v>6232.23</v>
      </c>
      <c r="I284" s="18">
        <v>0</v>
      </c>
      <c r="J284" s="18">
        <v>0</v>
      </c>
      <c r="K284" s="18">
        <v>7478.68</v>
      </c>
    </row>
    <row r="285" spans="3:11" outlineLevel="1" x14ac:dyDescent="0.25">
      <c r="C285" s="16" t="s">
        <v>513</v>
      </c>
      <c r="D285" s="18">
        <v>8500</v>
      </c>
      <c r="E285" s="18">
        <v>1196.49</v>
      </c>
      <c r="F285" s="18">
        <v>6672.38</v>
      </c>
      <c r="G285" s="18">
        <v>3445.073324</v>
      </c>
      <c r="H285" s="18">
        <v>3227.3066760000002</v>
      </c>
      <c r="I285" s="18">
        <v>2500</v>
      </c>
      <c r="J285" s="18">
        <v>-1480.4099343192088</v>
      </c>
      <c r="K285" s="18">
        <v>6000</v>
      </c>
    </row>
    <row r="286" spans="3:11" x14ac:dyDescent="0.25">
      <c r="C286" s="20" t="s">
        <v>826</v>
      </c>
      <c r="D286" s="30">
        <v>201570.37</v>
      </c>
      <c r="E286" s="21">
        <v>31788.15</v>
      </c>
      <c r="F286" s="21">
        <v>146648.6</v>
      </c>
      <c r="G286" s="21">
        <v>29172.646267</v>
      </c>
      <c r="H286" s="21">
        <v>117475.953733</v>
      </c>
      <c r="I286" s="21">
        <v>52015.98</v>
      </c>
      <c r="J286" s="21">
        <v>19521.878168825442</v>
      </c>
      <c r="K286" s="21">
        <v>149554.39000000001</v>
      </c>
    </row>
    <row r="287" spans="3:11" ht="0.95" customHeight="1" outlineLevel="1" x14ac:dyDescent="0.25">
      <c r="C287" s="17"/>
      <c r="D287" s="29"/>
      <c r="E287" s="19"/>
      <c r="F287" s="19"/>
      <c r="G287" s="19"/>
      <c r="H287" s="19"/>
      <c r="I287" s="19"/>
      <c r="J287" s="19"/>
      <c r="K287" s="19"/>
    </row>
    <row r="288" spans="3:11" outlineLevel="1" x14ac:dyDescent="0.25">
      <c r="C288" s="16" t="s">
        <v>514</v>
      </c>
      <c r="D288" s="18">
        <v>0</v>
      </c>
      <c r="E288" s="18">
        <v>0</v>
      </c>
      <c r="F288" s="18">
        <v>0</v>
      </c>
      <c r="G288" s="18">
        <v>270</v>
      </c>
      <c r="H288" s="18">
        <v>-270</v>
      </c>
      <c r="I288" s="18">
        <v>0</v>
      </c>
      <c r="J288" s="18">
        <v>-270</v>
      </c>
      <c r="K288" s="18">
        <v>0</v>
      </c>
    </row>
    <row r="289" spans="3:11" x14ac:dyDescent="0.25">
      <c r="C289" s="20" t="s">
        <v>827</v>
      </c>
      <c r="D289" s="30">
        <v>0</v>
      </c>
      <c r="E289" s="21">
        <v>0</v>
      </c>
      <c r="F289" s="21">
        <v>0</v>
      </c>
      <c r="G289" s="21">
        <v>270</v>
      </c>
      <c r="H289" s="21">
        <v>-270</v>
      </c>
      <c r="I289" s="21">
        <v>0</v>
      </c>
      <c r="J289" s="21">
        <v>-270</v>
      </c>
      <c r="K289" s="21">
        <v>0</v>
      </c>
    </row>
    <row r="290" spans="3:11" ht="0.95" customHeight="1" outlineLevel="1" x14ac:dyDescent="0.25">
      <c r="C290" s="17"/>
      <c r="D290" s="29"/>
      <c r="E290" s="19"/>
      <c r="F290" s="19"/>
      <c r="G290" s="19"/>
      <c r="H290" s="19"/>
      <c r="I290" s="19"/>
      <c r="J290" s="19"/>
      <c r="K290" s="19"/>
    </row>
    <row r="291" spans="3:11" outlineLevel="1" x14ac:dyDescent="0.25">
      <c r="C291" s="16" t="s">
        <v>515</v>
      </c>
      <c r="D291" s="18">
        <v>13950</v>
      </c>
      <c r="E291" s="18">
        <v>3786.25</v>
      </c>
      <c r="F291" s="18">
        <v>9562.73</v>
      </c>
      <c r="G291" s="18">
        <v>175.21988899999999</v>
      </c>
      <c r="H291" s="18">
        <v>9387.5101109999996</v>
      </c>
      <c r="I291" s="18">
        <v>3500</v>
      </c>
      <c r="J291" s="18">
        <v>3292.1986273532166</v>
      </c>
      <c r="K291" s="18">
        <v>10450</v>
      </c>
    </row>
    <row r="292" spans="3:11" x14ac:dyDescent="0.25">
      <c r="C292" s="20" t="s">
        <v>828</v>
      </c>
      <c r="D292" s="30">
        <v>13950</v>
      </c>
      <c r="E292" s="21">
        <v>3786.25</v>
      </c>
      <c r="F292" s="21">
        <v>9562.73</v>
      </c>
      <c r="G292" s="21">
        <v>175.21988899999999</v>
      </c>
      <c r="H292" s="21">
        <v>9387.5101109999996</v>
      </c>
      <c r="I292" s="21">
        <v>3500</v>
      </c>
      <c r="J292" s="21">
        <v>3292.1986273532166</v>
      </c>
      <c r="K292" s="21">
        <v>10450</v>
      </c>
    </row>
    <row r="293" spans="3:11" ht="0.95" customHeight="1" outlineLevel="1" x14ac:dyDescent="0.25">
      <c r="C293" s="17"/>
      <c r="D293" s="29"/>
      <c r="E293" s="19"/>
      <c r="F293" s="19"/>
      <c r="G293" s="19"/>
      <c r="H293" s="19"/>
      <c r="I293" s="19"/>
      <c r="J293" s="19"/>
      <c r="K293" s="19"/>
    </row>
    <row r="294" spans="3:11" outlineLevel="1" x14ac:dyDescent="0.25">
      <c r="C294" s="16" t="s">
        <v>516</v>
      </c>
      <c r="D294" s="18">
        <v>21156.1</v>
      </c>
      <c r="E294" s="18">
        <v>4073.4</v>
      </c>
      <c r="F294" s="18">
        <v>17082.7</v>
      </c>
      <c r="G294" s="18">
        <v>0</v>
      </c>
      <c r="H294" s="18">
        <v>17082.7</v>
      </c>
      <c r="I294" s="18">
        <v>6981.51</v>
      </c>
      <c r="J294" s="18">
        <v>6981.51</v>
      </c>
      <c r="K294" s="18">
        <v>14174.59</v>
      </c>
    </row>
    <row r="295" spans="3:11" outlineLevel="1" x14ac:dyDescent="0.25">
      <c r="C295" s="16" t="s">
        <v>517</v>
      </c>
      <c r="D295" s="18">
        <v>4261.59</v>
      </c>
      <c r="E295" s="18">
        <v>710.27</v>
      </c>
      <c r="F295" s="18">
        <v>3551.32</v>
      </c>
      <c r="G295" s="18">
        <v>0</v>
      </c>
      <c r="H295" s="18">
        <v>3551.32</v>
      </c>
      <c r="I295" s="18">
        <v>0</v>
      </c>
      <c r="J295" s="18">
        <v>0</v>
      </c>
      <c r="K295" s="18">
        <v>4261.59</v>
      </c>
    </row>
    <row r="296" spans="3:11" outlineLevel="1" x14ac:dyDescent="0.25">
      <c r="C296" s="16" t="s">
        <v>518</v>
      </c>
      <c r="D296" s="18">
        <v>14629.56</v>
      </c>
      <c r="E296" s="18">
        <v>2454.8000000000002</v>
      </c>
      <c r="F296" s="18">
        <v>10972.72</v>
      </c>
      <c r="G296" s="18">
        <v>0</v>
      </c>
      <c r="H296" s="18">
        <v>10972.72</v>
      </c>
      <c r="I296" s="18">
        <v>0</v>
      </c>
      <c r="J296" s="18">
        <v>0</v>
      </c>
      <c r="K296" s="18">
        <v>14629.56</v>
      </c>
    </row>
    <row r="297" spans="3:11" outlineLevel="1" x14ac:dyDescent="0.25">
      <c r="C297" s="16" t="s">
        <v>519</v>
      </c>
      <c r="D297" s="18">
        <v>11865.19</v>
      </c>
      <c r="E297" s="18">
        <v>4163.28</v>
      </c>
      <c r="F297" s="18">
        <v>19567.099999999999</v>
      </c>
      <c r="G297" s="18">
        <v>1433.32</v>
      </c>
      <c r="H297" s="18">
        <v>18133.78</v>
      </c>
      <c r="I297" s="18">
        <v>0</v>
      </c>
      <c r="J297" s="18">
        <v>-1636.4227755882005</v>
      </c>
      <c r="K297" s="18">
        <v>11865.19</v>
      </c>
    </row>
    <row r="298" spans="3:11" outlineLevel="1" x14ac:dyDescent="0.25">
      <c r="C298" s="16" t="s">
        <v>181</v>
      </c>
      <c r="D298" s="18">
        <v>44187.4</v>
      </c>
      <c r="E298" s="18">
        <v>16015</v>
      </c>
      <c r="F298" s="18">
        <v>67508.759999999995</v>
      </c>
      <c r="G298" s="18">
        <v>3667.113284</v>
      </c>
      <c r="H298" s="18">
        <v>63841.646716000003</v>
      </c>
      <c r="I298" s="18">
        <v>14044.12</v>
      </c>
      <c r="J298" s="18">
        <v>9821.0615560734732</v>
      </c>
      <c r="K298" s="18">
        <v>30143.279999999999</v>
      </c>
    </row>
    <row r="299" spans="3:11" outlineLevel="1" x14ac:dyDescent="0.25">
      <c r="C299" s="16" t="s">
        <v>520</v>
      </c>
      <c r="D299" s="18">
        <v>0</v>
      </c>
      <c r="E299" s="18">
        <v>0</v>
      </c>
      <c r="F299" s="18">
        <v>0</v>
      </c>
      <c r="G299" s="18">
        <v>310</v>
      </c>
      <c r="H299" s="18">
        <v>-310</v>
      </c>
      <c r="I299" s="18">
        <v>0</v>
      </c>
      <c r="J299" s="18">
        <v>-341.9</v>
      </c>
      <c r="K299" s="18">
        <v>0</v>
      </c>
    </row>
    <row r="300" spans="3:11" outlineLevel="1" x14ac:dyDescent="0.25">
      <c r="C300" s="16" t="s">
        <v>521</v>
      </c>
      <c r="D300" s="18">
        <v>0</v>
      </c>
      <c r="E300" s="18">
        <v>0</v>
      </c>
      <c r="F300" s="18">
        <v>0</v>
      </c>
      <c r="G300" s="18">
        <v>-90</v>
      </c>
      <c r="H300" s="18">
        <v>90</v>
      </c>
      <c r="I300" s="18">
        <v>0</v>
      </c>
      <c r="J300" s="18">
        <v>90</v>
      </c>
      <c r="K300" s="18">
        <v>0</v>
      </c>
    </row>
    <row r="301" spans="3:11" x14ac:dyDescent="0.25">
      <c r="C301" s="20" t="s">
        <v>829</v>
      </c>
      <c r="D301" s="30">
        <v>96099.839999999997</v>
      </c>
      <c r="E301" s="21">
        <v>27416.75</v>
      </c>
      <c r="F301" s="21">
        <v>118682.6</v>
      </c>
      <c r="G301" s="21">
        <v>5320.4332839999997</v>
      </c>
      <c r="H301" s="21">
        <v>113362.16671600001</v>
      </c>
      <c r="I301" s="21">
        <v>21025.63</v>
      </c>
      <c r="J301" s="21">
        <v>14914.248780485274</v>
      </c>
      <c r="K301" s="21">
        <v>75074.210000000006</v>
      </c>
    </row>
    <row r="302" spans="3:11" ht="0.95" customHeight="1" outlineLevel="1" x14ac:dyDescent="0.25">
      <c r="C302" s="17"/>
      <c r="D302" s="29"/>
      <c r="E302" s="19"/>
      <c r="F302" s="19"/>
      <c r="G302" s="19"/>
      <c r="H302" s="19"/>
      <c r="I302" s="19"/>
      <c r="J302" s="19"/>
      <c r="K302" s="19"/>
    </row>
    <row r="303" spans="3:11" outlineLevel="1" x14ac:dyDescent="0.25">
      <c r="C303" s="16" t="s">
        <v>522</v>
      </c>
      <c r="D303" s="18">
        <v>7500</v>
      </c>
      <c r="E303" s="18">
        <v>22500</v>
      </c>
      <c r="F303" s="18">
        <v>0</v>
      </c>
      <c r="G303" s="18">
        <v>7569.99</v>
      </c>
      <c r="H303" s="18">
        <v>-7569.99</v>
      </c>
      <c r="I303" s="18">
        <v>0</v>
      </c>
      <c r="J303" s="18">
        <v>-7790.2798975760988</v>
      </c>
      <c r="K303" s="18">
        <v>7500</v>
      </c>
    </row>
    <row r="304" spans="3:11" outlineLevel="1" x14ac:dyDescent="0.25">
      <c r="C304" s="16" t="s">
        <v>523</v>
      </c>
      <c r="D304" s="18">
        <v>23822.07</v>
      </c>
      <c r="E304" s="18">
        <v>5353.47</v>
      </c>
      <c r="F304" s="18">
        <v>17767.23</v>
      </c>
      <c r="G304" s="18">
        <v>1924.7752399999999</v>
      </c>
      <c r="H304" s="18">
        <v>15842.454760000001</v>
      </c>
      <c r="I304" s="18">
        <v>7861.28</v>
      </c>
      <c r="J304" s="18">
        <v>5626.096380349738</v>
      </c>
      <c r="K304" s="18">
        <v>15960.79</v>
      </c>
    </row>
    <row r="305" spans="3:11" outlineLevel="1" x14ac:dyDescent="0.25">
      <c r="C305" s="16" t="s">
        <v>524</v>
      </c>
      <c r="D305" s="18">
        <v>26505.42</v>
      </c>
      <c r="E305" s="18">
        <v>5301.1</v>
      </c>
      <c r="F305" s="18">
        <v>20065.16</v>
      </c>
      <c r="G305" s="18">
        <v>1004.86</v>
      </c>
      <c r="H305" s="18">
        <v>19060.3</v>
      </c>
      <c r="I305" s="18">
        <v>5963.72</v>
      </c>
      <c r="J305" s="18">
        <v>4904.7685750976007</v>
      </c>
      <c r="K305" s="18">
        <v>20541.7</v>
      </c>
    </row>
    <row r="306" spans="3:11" outlineLevel="1" x14ac:dyDescent="0.25">
      <c r="C306" s="16" t="s">
        <v>525</v>
      </c>
      <c r="D306" s="18">
        <v>25029.51</v>
      </c>
      <c r="E306" s="18">
        <v>3927.29</v>
      </c>
      <c r="F306" s="18">
        <v>21057.94</v>
      </c>
      <c r="G306" s="18">
        <v>7347.6430339999997</v>
      </c>
      <c r="H306" s="18">
        <v>13710.296966</v>
      </c>
      <c r="I306" s="18">
        <v>8000</v>
      </c>
      <c r="J306" s="18">
        <v>163.37390510581463</v>
      </c>
      <c r="K306" s="18">
        <v>17029.509999999998</v>
      </c>
    </row>
    <row r="307" spans="3:11" outlineLevel="1" x14ac:dyDescent="0.25">
      <c r="C307" s="16" t="s">
        <v>526</v>
      </c>
      <c r="D307" s="18">
        <v>15403.61</v>
      </c>
      <c r="E307" s="18">
        <v>2874.76</v>
      </c>
      <c r="F307" s="18">
        <v>11932.88</v>
      </c>
      <c r="G307" s="18">
        <v>2704.55</v>
      </c>
      <c r="H307" s="18">
        <v>9228.33</v>
      </c>
      <c r="I307" s="18">
        <v>0</v>
      </c>
      <c r="J307" s="18">
        <v>-2850.2799999999997</v>
      </c>
      <c r="K307" s="18">
        <v>15403.61</v>
      </c>
    </row>
    <row r="308" spans="3:11" outlineLevel="1" x14ac:dyDescent="0.25">
      <c r="C308" s="16" t="s">
        <v>527</v>
      </c>
      <c r="D308" s="18">
        <v>90094.07</v>
      </c>
      <c r="E308" s="18">
        <v>19721.240000000002</v>
      </c>
      <c r="F308" s="18">
        <v>62386.1</v>
      </c>
      <c r="G308" s="18">
        <v>0</v>
      </c>
      <c r="H308" s="18">
        <v>62386.1</v>
      </c>
      <c r="I308" s="18">
        <v>0</v>
      </c>
      <c r="J308" s="18">
        <v>0</v>
      </c>
      <c r="K308" s="18">
        <v>90094.07</v>
      </c>
    </row>
    <row r="309" spans="3:11" x14ac:dyDescent="0.25">
      <c r="C309" s="20" t="s">
        <v>830</v>
      </c>
      <c r="D309" s="30">
        <v>188354.68</v>
      </c>
      <c r="E309" s="21">
        <v>59677.86</v>
      </c>
      <c r="F309" s="21">
        <v>133209.31</v>
      </c>
      <c r="G309" s="21">
        <v>20551.818274000001</v>
      </c>
      <c r="H309" s="21">
        <v>112657.49172599999</v>
      </c>
      <c r="I309" s="21">
        <v>21825</v>
      </c>
      <c r="J309" s="21">
        <v>53.678962977054653</v>
      </c>
      <c r="K309" s="21">
        <v>166529.68</v>
      </c>
    </row>
    <row r="310" spans="3:11" ht="0.95" customHeight="1" outlineLevel="1" x14ac:dyDescent="0.25">
      <c r="C310" s="17"/>
      <c r="D310" s="29"/>
      <c r="E310" s="19"/>
      <c r="F310" s="19"/>
      <c r="G310" s="19"/>
      <c r="H310" s="19"/>
      <c r="I310" s="19"/>
      <c r="J310" s="19"/>
      <c r="K310" s="19"/>
    </row>
    <row r="311" spans="3:11" outlineLevel="1" x14ac:dyDescent="0.25">
      <c r="C311" s="16" t="s">
        <v>528</v>
      </c>
      <c r="D311" s="18">
        <v>33706.800000000003</v>
      </c>
      <c r="E311" s="18">
        <v>3290.29</v>
      </c>
      <c r="F311" s="18">
        <v>22525.69</v>
      </c>
      <c r="G311" s="18">
        <v>581.12827700000003</v>
      </c>
      <c r="H311" s="18">
        <v>21944.561722999999</v>
      </c>
      <c r="I311" s="18">
        <v>0</v>
      </c>
      <c r="J311" s="18">
        <v>-661.19670989363806</v>
      </c>
      <c r="K311" s="18">
        <v>33706.800000000003</v>
      </c>
    </row>
    <row r="312" spans="3:11" outlineLevel="1" x14ac:dyDescent="0.25">
      <c r="C312" s="16" t="s">
        <v>529</v>
      </c>
      <c r="D312" s="18">
        <v>4920</v>
      </c>
      <c r="E312" s="18">
        <v>646.61</v>
      </c>
      <c r="F312" s="18">
        <v>3849.45</v>
      </c>
      <c r="G312" s="18">
        <v>4126.8999999999996</v>
      </c>
      <c r="H312" s="18">
        <v>-277.45</v>
      </c>
      <c r="I312" s="18">
        <v>1500</v>
      </c>
      <c r="J312" s="18">
        <v>-3156.9549131399999</v>
      </c>
      <c r="K312" s="18">
        <v>3420</v>
      </c>
    </row>
    <row r="313" spans="3:11" outlineLevel="1" x14ac:dyDescent="0.25">
      <c r="C313" s="16" t="s">
        <v>530</v>
      </c>
      <c r="D313" s="18">
        <v>4644.3999999999996</v>
      </c>
      <c r="E313" s="18">
        <v>547</v>
      </c>
      <c r="F313" s="18">
        <v>3777.2</v>
      </c>
      <c r="G313" s="18">
        <v>112.5</v>
      </c>
      <c r="H313" s="18">
        <v>3664.7</v>
      </c>
      <c r="I313" s="18">
        <v>4644.3999999999996</v>
      </c>
      <c r="J313" s="18">
        <v>4530.2699999999995</v>
      </c>
      <c r="K313" s="18">
        <v>0</v>
      </c>
    </row>
    <row r="314" spans="3:11" outlineLevel="1" x14ac:dyDescent="0.25">
      <c r="C314" s="16" t="s">
        <v>531</v>
      </c>
      <c r="D314" s="18">
        <v>11555.54</v>
      </c>
      <c r="E314" s="18">
        <v>2233.7600000000002</v>
      </c>
      <c r="F314" s="18">
        <v>8723.7800000000007</v>
      </c>
      <c r="G314" s="18">
        <v>689.65</v>
      </c>
      <c r="H314" s="18">
        <v>8034.13</v>
      </c>
      <c r="I314" s="18">
        <v>3500</v>
      </c>
      <c r="J314" s="18">
        <v>2640.7555556834996</v>
      </c>
      <c r="K314" s="18">
        <v>8055.54</v>
      </c>
    </row>
    <row r="315" spans="3:11" outlineLevel="1" x14ac:dyDescent="0.25">
      <c r="C315" s="16" t="s">
        <v>532</v>
      </c>
      <c r="D315" s="18">
        <v>12000</v>
      </c>
      <c r="E315" s="18">
        <v>2310.0300000000002</v>
      </c>
      <c r="F315" s="18">
        <v>8899.7099999999991</v>
      </c>
      <c r="G315" s="18">
        <v>2962.75</v>
      </c>
      <c r="H315" s="18">
        <v>5936.96</v>
      </c>
      <c r="I315" s="18">
        <v>0</v>
      </c>
      <c r="J315" s="18">
        <v>-3347.4618669442002</v>
      </c>
      <c r="K315" s="18">
        <v>12000</v>
      </c>
    </row>
    <row r="316" spans="3:11" outlineLevel="1" x14ac:dyDescent="0.25">
      <c r="C316" s="16" t="s">
        <v>533</v>
      </c>
      <c r="D316" s="18">
        <v>71797.8</v>
      </c>
      <c r="E316" s="18">
        <v>12049</v>
      </c>
      <c r="F316" s="18">
        <v>53868</v>
      </c>
      <c r="G316" s="18">
        <v>0</v>
      </c>
      <c r="H316" s="18">
        <v>53868</v>
      </c>
      <c r="I316" s="18">
        <v>0</v>
      </c>
      <c r="J316" s="18">
        <v>0</v>
      </c>
      <c r="K316" s="18">
        <v>71797.8</v>
      </c>
    </row>
    <row r="317" spans="3:11" outlineLevel="1" x14ac:dyDescent="0.25">
      <c r="C317" s="16" t="s">
        <v>534</v>
      </c>
      <c r="D317" s="18">
        <v>77333.100000000006</v>
      </c>
      <c r="E317" s="18">
        <v>12829.4</v>
      </c>
      <c r="F317" s="18">
        <v>58989.8</v>
      </c>
      <c r="G317" s="18">
        <v>5000</v>
      </c>
      <c r="H317" s="18">
        <v>53989.8</v>
      </c>
      <c r="I317" s="18">
        <v>0</v>
      </c>
      <c r="J317" s="18">
        <v>-5000</v>
      </c>
      <c r="K317" s="18">
        <v>77333.100000000006</v>
      </c>
    </row>
    <row r="318" spans="3:11" outlineLevel="1" x14ac:dyDescent="0.25">
      <c r="C318" s="16" t="s">
        <v>535</v>
      </c>
      <c r="D318" s="18">
        <v>0</v>
      </c>
      <c r="E318" s="18">
        <v>0</v>
      </c>
      <c r="F318" s="18">
        <v>0</v>
      </c>
      <c r="G318" s="18">
        <v>234.84375</v>
      </c>
      <c r="H318" s="18">
        <v>-234.84375</v>
      </c>
      <c r="I318" s="18">
        <v>0</v>
      </c>
      <c r="J318" s="18">
        <v>-234.84375</v>
      </c>
      <c r="K318" s="18">
        <v>0</v>
      </c>
    </row>
    <row r="319" spans="3:11" outlineLevel="1" x14ac:dyDescent="0.25">
      <c r="C319" s="16" t="s">
        <v>536</v>
      </c>
      <c r="D319" s="18">
        <v>6278.31</v>
      </c>
      <c r="E319" s="18">
        <v>0</v>
      </c>
      <c r="F319" s="18">
        <v>6278.31</v>
      </c>
      <c r="G319" s="18">
        <v>0</v>
      </c>
      <c r="H319" s="18">
        <v>6278.31</v>
      </c>
      <c r="I319" s="18">
        <v>0</v>
      </c>
      <c r="J319" s="18">
        <v>0</v>
      </c>
      <c r="K319" s="18">
        <v>6278.31</v>
      </c>
    </row>
    <row r="320" spans="3:11" outlineLevel="1" x14ac:dyDescent="0.25">
      <c r="C320" s="16" t="s">
        <v>537</v>
      </c>
      <c r="D320" s="18">
        <v>107548.8</v>
      </c>
      <c r="E320" s="18">
        <v>30458.240000000002</v>
      </c>
      <c r="F320" s="18">
        <v>172376.48</v>
      </c>
      <c r="G320" s="18">
        <v>7017.1867840000004</v>
      </c>
      <c r="H320" s="18">
        <v>165359.29321599999</v>
      </c>
      <c r="I320" s="18">
        <v>53750.400000000001</v>
      </c>
      <c r="J320" s="18">
        <v>46308.118589559948</v>
      </c>
      <c r="K320" s="18">
        <v>53798.400000000001</v>
      </c>
    </row>
    <row r="321" spans="3:11" x14ac:dyDescent="0.25">
      <c r="C321" s="20" t="s">
        <v>831</v>
      </c>
      <c r="D321" s="30">
        <v>329784.75</v>
      </c>
      <c r="E321" s="21">
        <v>64364.33</v>
      </c>
      <c r="F321" s="21">
        <v>339288.42</v>
      </c>
      <c r="G321" s="21">
        <v>20724.958811</v>
      </c>
      <c r="H321" s="21">
        <v>318563.46118899999</v>
      </c>
      <c r="I321" s="21">
        <v>63394.8</v>
      </c>
      <c r="J321" s="21">
        <v>41078.686905265611</v>
      </c>
      <c r="K321" s="21">
        <v>266389.95</v>
      </c>
    </row>
    <row r="322" spans="3:11" ht="0.95" customHeight="1" outlineLevel="1" x14ac:dyDescent="0.25">
      <c r="C322" s="17"/>
      <c r="D322" s="29"/>
      <c r="E322" s="19"/>
      <c r="F322" s="19"/>
      <c r="G322" s="19"/>
      <c r="H322" s="19"/>
      <c r="I322" s="19"/>
      <c r="J322" s="19"/>
      <c r="K322" s="19"/>
    </row>
    <row r="323" spans="3:11" outlineLevel="1" x14ac:dyDescent="0.25">
      <c r="C323" s="16" t="s">
        <v>538</v>
      </c>
      <c r="D323" s="18">
        <v>2080.3000000000002</v>
      </c>
      <c r="E323" s="18">
        <v>187.67</v>
      </c>
      <c r="F323" s="18">
        <v>1808.59</v>
      </c>
      <c r="G323" s="18">
        <v>978.7</v>
      </c>
      <c r="H323" s="18">
        <v>829.89</v>
      </c>
      <c r="I323" s="18">
        <v>600</v>
      </c>
      <c r="J323" s="18">
        <v>-548.68999935600027</v>
      </c>
      <c r="K323" s="18">
        <v>1480.3</v>
      </c>
    </row>
    <row r="324" spans="3:11" outlineLevel="1" x14ac:dyDescent="0.25">
      <c r="C324" s="16" t="s">
        <v>539</v>
      </c>
      <c r="D324" s="18">
        <v>13282.08</v>
      </c>
      <c r="E324" s="18">
        <v>1898.61</v>
      </c>
      <c r="F324" s="18">
        <v>10389.11</v>
      </c>
      <c r="G324" s="18">
        <v>1894.97</v>
      </c>
      <c r="H324" s="18">
        <v>8494.14</v>
      </c>
      <c r="I324" s="18">
        <v>13282.08</v>
      </c>
      <c r="J324" s="18">
        <v>11065.0519664975</v>
      </c>
      <c r="K324" s="18">
        <v>0</v>
      </c>
    </row>
    <row r="325" spans="3:11" outlineLevel="1" x14ac:dyDescent="0.25">
      <c r="C325" s="16" t="s">
        <v>540</v>
      </c>
      <c r="D325" s="18">
        <v>51025.93</v>
      </c>
      <c r="E325" s="18">
        <v>4638.63</v>
      </c>
      <c r="F325" s="18">
        <v>41206.25</v>
      </c>
      <c r="G325" s="18">
        <v>482.45</v>
      </c>
      <c r="H325" s="18">
        <v>40723.800000000003</v>
      </c>
      <c r="I325" s="18">
        <v>12000</v>
      </c>
      <c r="J325" s="18">
        <v>11408.3344102635</v>
      </c>
      <c r="K325" s="18">
        <v>39025.93</v>
      </c>
    </row>
    <row r="326" spans="3:11" outlineLevel="1" x14ac:dyDescent="0.25">
      <c r="C326" s="16" t="s">
        <v>541</v>
      </c>
      <c r="D326" s="18">
        <v>4971.0200000000004</v>
      </c>
      <c r="E326" s="18">
        <v>741.53</v>
      </c>
      <c r="F326" s="18">
        <v>3835.31</v>
      </c>
      <c r="G326" s="18">
        <v>194.81298899999999</v>
      </c>
      <c r="H326" s="18">
        <v>3640.4970109999999</v>
      </c>
      <c r="I326" s="18">
        <v>493.67</v>
      </c>
      <c r="J326" s="18">
        <v>255.69523132526865</v>
      </c>
      <c r="K326" s="18">
        <v>4477.3500000000004</v>
      </c>
    </row>
    <row r="327" spans="3:11" outlineLevel="1" x14ac:dyDescent="0.25">
      <c r="C327" s="16" t="s">
        <v>542</v>
      </c>
      <c r="D327" s="18">
        <v>373.19</v>
      </c>
      <c r="E327" s="18">
        <v>74.64</v>
      </c>
      <c r="F327" s="18">
        <v>271.41000000000003</v>
      </c>
      <c r="G327" s="18">
        <v>786.62438399999996</v>
      </c>
      <c r="H327" s="18">
        <v>-515.214384</v>
      </c>
      <c r="I327" s="18">
        <v>100</v>
      </c>
      <c r="J327" s="18">
        <v>-806.4554071270037</v>
      </c>
      <c r="K327" s="18">
        <v>273.19</v>
      </c>
    </row>
    <row r="328" spans="3:11" outlineLevel="1" x14ac:dyDescent="0.25">
      <c r="C328" s="16" t="s">
        <v>543</v>
      </c>
      <c r="D328" s="18">
        <v>18570.8</v>
      </c>
      <c r="E328" s="18">
        <v>1710.41</v>
      </c>
      <c r="F328" s="18">
        <v>16845.32</v>
      </c>
      <c r="G328" s="18">
        <v>340.75</v>
      </c>
      <c r="H328" s="18">
        <v>16504.57</v>
      </c>
      <c r="I328" s="18">
        <v>6000</v>
      </c>
      <c r="J328" s="18">
        <v>5656.97</v>
      </c>
      <c r="K328" s="18">
        <v>12570.8</v>
      </c>
    </row>
    <row r="329" spans="3:11" outlineLevel="1" x14ac:dyDescent="0.25">
      <c r="C329" s="16" t="s">
        <v>544</v>
      </c>
      <c r="D329" s="18">
        <v>16990</v>
      </c>
      <c r="E329" s="18">
        <v>2342.33</v>
      </c>
      <c r="F329" s="18">
        <v>13904.14</v>
      </c>
      <c r="G329" s="18">
        <v>3013.0368090000002</v>
      </c>
      <c r="H329" s="18">
        <v>10891.103191</v>
      </c>
      <c r="I329" s="18">
        <v>0</v>
      </c>
      <c r="J329" s="18">
        <v>-3378.0543200724042</v>
      </c>
      <c r="K329" s="18">
        <v>16990</v>
      </c>
    </row>
    <row r="330" spans="3:11" outlineLevel="1" x14ac:dyDescent="0.25">
      <c r="C330" s="16" t="s">
        <v>545</v>
      </c>
      <c r="D330" s="18">
        <v>10000</v>
      </c>
      <c r="E330" s="18">
        <v>10000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10000</v>
      </c>
    </row>
    <row r="331" spans="3:11" outlineLevel="1" x14ac:dyDescent="0.25">
      <c r="C331" s="16" t="s">
        <v>546</v>
      </c>
      <c r="D331" s="18">
        <v>400</v>
      </c>
      <c r="E331" s="18">
        <v>130.41999999999999</v>
      </c>
      <c r="F331" s="18">
        <v>269.58</v>
      </c>
      <c r="G331" s="18">
        <v>1182.087708</v>
      </c>
      <c r="H331" s="18">
        <v>-912.50770799999998</v>
      </c>
      <c r="I331" s="18">
        <v>125</v>
      </c>
      <c r="J331" s="18">
        <v>-1397.249415870416</v>
      </c>
      <c r="K331" s="18">
        <v>275</v>
      </c>
    </row>
    <row r="332" spans="3:11" outlineLevel="1" x14ac:dyDescent="0.25">
      <c r="C332" s="16" t="s">
        <v>547</v>
      </c>
      <c r="D332" s="18">
        <v>56591.8</v>
      </c>
      <c r="E332" s="18">
        <v>5705.32</v>
      </c>
      <c r="F332" s="18">
        <v>106265.52</v>
      </c>
      <c r="G332" s="18">
        <v>2406.656504</v>
      </c>
      <c r="H332" s="18">
        <v>103858.86349600001</v>
      </c>
      <c r="I332" s="18">
        <v>36000</v>
      </c>
      <c r="J332" s="18">
        <v>33282.12143005518</v>
      </c>
      <c r="K332" s="18">
        <v>20591.8</v>
      </c>
    </row>
    <row r="333" spans="3:11" outlineLevel="1" x14ac:dyDescent="0.25">
      <c r="C333" s="16" t="s">
        <v>548</v>
      </c>
      <c r="D333" s="18">
        <v>60000</v>
      </c>
      <c r="E333" s="18">
        <v>9656.92</v>
      </c>
      <c r="F333" s="18">
        <v>49736.7</v>
      </c>
      <c r="G333" s="18">
        <v>3752.645</v>
      </c>
      <c r="H333" s="18">
        <v>45984.055</v>
      </c>
      <c r="I333" s="18">
        <v>0</v>
      </c>
      <c r="J333" s="18">
        <v>-3843.9427165809498</v>
      </c>
      <c r="K333" s="18">
        <v>60000</v>
      </c>
    </row>
    <row r="334" spans="3:11" x14ac:dyDescent="0.25">
      <c r="C334" s="20" t="s">
        <v>832</v>
      </c>
      <c r="D334" s="30">
        <v>234285.12</v>
      </c>
      <c r="E334" s="21">
        <v>37086.480000000003</v>
      </c>
      <c r="F334" s="21">
        <v>244531.93</v>
      </c>
      <c r="G334" s="21">
        <v>15032.733394000001</v>
      </c>
      <c r="H334" s="21">
        <v>229499.19660600001</v>
      </c>
      <c r="I334" s="21">
        <v>68600.75</v>
      </c>
      <c r="J334" s="21">
        <v>51693.781179134676</v>
      </c>
      <c r="K334" s="21">
        <v>165684.37</v>
      </c>
    </row>
    <row r="335" spans="3:11" ht="0.95" customHeight="1" outlineLevel="1" x14ac:dyDescent="0.25">
      <c r="C335" s="17"/>
      <c r="D335" s="29"/>
      <c r="E335" s="19"/>
      <c r="F335" s="19"/>
      <c r="G335" s="19"/>
      <c r="H335" s="19"/>
      <c r="I335" s="19"/>
      <c r="J335" s="19"/>
      <c r="K335" s="19"/>
    </row>
    <row r="336" spans="3:11" outlineLevel="1" x14ac:dyDescent="0.25">
      <c r="C336" s="16" t="s">
        <v>549</v>
      </c>
      <c r="D336" s="18">
        <v>11045.05</v>
      </c>
      <c r="E336" s="18">
        <v>2108.7199999999998</v>
      </c>
      <c r="F336" s="18">
        <v>15516.22</v>
      </c>
      <c r="G336" s="18">
        <v>4746.32</v>
      </c>
      <c r="H336" s="18">
        <v>10769.9</v>
      </c>
      <c r="I336" s="18">
        <v>0</v>
      </c>
      <c r="J336" s="18">
        <v>-5170.879666836001</v>
      </c>
      <c r="K336" s="18">
        <v>11045.05</v>
      </c>
    </row>
    <row r="337" spans="3:11" outlineLevel="1" x14ac:dyDescent="0.25">
      <c r="C337" s="16" t="s">
        <v>550</v>
      </c>
      <c r="D337" s="18">
        <v>3225.6</v>
      </c>
      <c r="E337" s="18">
        <v>608.4</v>
      </c>
      <c r="F337" s="18">
        <v>2187</v>
      </c>
      <c r="G337" s="18">
        <v>575.15</v>
      </c>
      <c r="H337" s="18">
        <v>1611.85</v>
      </c>
      <c r="I337" s="18">
        <v>1612.8</v>
      </c>
      <c r="J337" s="18">
        <v>866.15555568349987</v>
      </c>
      <c r="K337" s="18">
        <v>1612.8</v>
      </c>
    </row>
    <row r="338" spans="3:11" outlineLevel="1" x14ac:dyDescent="0.25">
      <c r="C338" s="16" t="s">
        <v>551</v>
      </c>
      <c r="D338" s="18">
        <v>2384.41</v>
      </c>
      <c r="E338" s="18">
        <v>154.6</v>
      </c>
      <c r="F338" s="18">
        <v>2116.21</v>
      </c>
      <c r="G338" s="18">
        <v>299.75145900000001</v>
      </c>
      <c r="H338" s="18">
        <v>1816.458541</v>
      </c>
      <c r="I338" s="18">
        <v>500</v>
      </c>
      <c r="J338" s="18">
        <v>140.03298058346212</v>
      </c>
      <c r="K338" s="18">
        <v>1884.41</v>
      </c>
    </row>
    <row r="339" spans="3:11" outlineLevel="1" x14ac:dyDescent="0.25">
      <c r="C339" s="16" t="s">
        <v>552</v>
      </c>
      <c r="D339" s="18">
        <v>4503.33</v>
      </c>
      <c r="E339" s="18">
        <v>383.14</v>
      </c>
      <c r="F339" s="18">
        <v>3408.24</v>
      </c>
      <c r="G339" s="18">
        <v>0</v>
      </c>
      <c r="H339" s="18">
        <v>3408.24</v>
      </c>
      <c r="I339" s="18">
        <v>0</v>
      </c>
      <c r="J339" s="18">
        <v>0</v>
      </c>
      <c r="K339" s="18">
        <v>4503.33</v>
      </c>
    </row>
    <row r="340" spans="3:11" outlineLevel="1" x14ac:dyDescent="0.25">
      <c r="C340" s="16" t="s">
        <v>553</v>
      </c>
      <c r="D340" s="18">
        <v>7959.45</v>
      </c>
      <c r="E340" s="18">
        <v>1420.6</v>
      </c>
      <c r="F340" s="18">
        <v>5801.05</v>
      </c>
      <c r="G340" s="18">
        <v>1164.610126</v>
      </c>
      <c r="H340" s="18">
        <v>4636.4398739999997</v>
      </c>
      <c r="I340" s="18">
        <v>0</v>
      </c>
      <c r="J340" s="18">
        <v>-1353.786816301721</v>
      </c>
      <c r="K340" s="18">
        <v>7959.45</v>
      </c>
    </row>
    <row r="341" spans="3:11" outlineLevel="1" x14ac:dyDescent="0.25">
      <c r="C341" s="16" t="s">
        <v>554</v>
      </c>
      <c r="D341" s="18">
        <v>37900</v>
      </c>
      <c r="E341" s="18">
        <v>0</v>
      </c>
      <c r="F341" s="18">
        <v>37900</v>
      </c>
      <c r="G341" s="18">
        <v>3795.59</v>
      </c>
      <c r="H341" s="18">
        <v>34104.410000000003</v>
      </c>
      <c r="I341" s="18">
        <v>0</v>
      </c>
      <c r="J341" s="18">
        <v>-4118.9752028599996</v>
      </c>
      <c r="K341" s="18">
        <v>37900</v>
      </c>
    </row>
    <row r="342" spans="3:11" outlineLevel="1" x14ac:dyDescent="0.25">
      <c r="C342" s="16" t="s">
        <v>555</v>
      </c>
      <c r="D342" s="18">
        <v>21301.39</v>
      </c>
      <c r="E342" s="18">
        <v>10989.98</v>
      </c>
      <c r="F342" s="18">
        <v>10561.33</v>
      </c>
      <c r="G342" s="18">
        <v>1282.490221</v>
      </c>
      <c r="H342" s="18">
        <v>9278.8397789999999</v>
      </c>
      <c r="I342" s="18">
        <v>6500</v>
      </c>
      <c r="J342" s="18">
        <v>4993.137356999262</v>
      </c>
      <c r="K342" s="18">
        <v>14801.39</v>
      </c>
    </row>
    <row r="343" spans="3:11" outlineLevel="1" x14ac:dyDescent="0.25">
      <c r="C343" s="16" t="s">
        <v>556</v>
      </c>
      <c r="D343" s="18">
        <v>20036.43</v>
      </c>
      <c r="E343" s="18">
        <v>2735.83</v>
      </c>
      <c r="F343" s="18">
        <v>16695.64</v>
      </c>
      <c r="G343" s="18">
        <v>1143.3272039999999</v>
      </c>
      <c r="H343" s="18">
        <v>15552.312796</v>
      </c>
      <c r="I343" s="18">
        <v>5000</v>
      </c>
      <c r="J343" s="18">
        <v>3797.0939151035891</v>
      </c>
      <c r="K343" s="18">
        <v>15036.43</v>
      </c>
    </row>
    <row r="344" spans="3:11" outlineLevel="1" x14ac:dyDescent="0.25">
      <c r="C344" s="16" t="s">
        <v>557</v>
      </c>
      <c r="D344" s="18">
        <v>32942.980000000003</v>
      </c>
      <c r="E344" s="18">
        <v>7601.62</v>
      </c>
      <c r="F344" s="18">
        <v>22403.32</v>
      </c>
      <c r="G344" s="18">
        <v>10365.24</v>
      </c>
      <c r="H344" s="18">
        <v>12038.08</v>
      </c>
      <c r="I344" s="18">
        <v>7412.17</v>
      </c>
      <c r="J344" s="18">
        <v>-4104.1527508383988</v>
      </c>
      <c r="K344" s="18">
        <v>25530.81</v>
      </c>
    </row>
    <row r="345" spans="3:11" outlineLevel="1" x14ac:dyDescent="0.25">
      <c r="C345" s="16" t="s">
        <v>558</v>
      </c>
      <c r="D345" s="18">
        <v>66502.899999999994</v>
      </c>
      <c r="E345" s="18">
        <v>11083.73</v>
      </c>
      <c r="F345" s="18">
        <v>44335.199999999997</v>
      </c>
      <c r="G345" s="18">
        <v>345.98</v>
      </c>
      <c r="H345" s="18">
        <v>43989.22</v>
      </c>
      <c r="I345" s="18">
        <v>0</v>
      </c>
      <c r="J345" s="18">
        <v>-358.0313754192</v>
      </c>
      <c r="K345" s="18">
        <v>66502.899999999994</v>
      </c>
    </row>
    <row r="346" spans="3:11" outlineLevel="1" x14ac:dyDescent="0.25">
      <c r="C346" s="16" t="s">
        <v>559</v>
      </c>
      <c r="D346" s="18">
        <v>8900</v>
      </c>
      <c r="E346" s="18">
        <v>2812.62</v>
      </c>
      <c r="F346" s="18">
        <v>5486.36</v>
      </c>
      <c r="G346" s="18">
        <v>1294.4322520000001</v>
      </c>
      <c r="H346" s="18">
        <v>4191.9277480000001</v>
      </c>
      <c r="I346" s="18">
        <v>2225</v>
      </c>
      <c r="J346" s="18">
        <v>682.19889333802394</v>
      </c>
      <c r="K346" s="18">
        <v>6675</v>
      </c>
    </row>
    <row r="347" spans="3:11" outlineLevel="1" x14ac:dyDescent="0.25">
      <c r="C347" s="16" t="s">
        <v>560</v>
      </c>
      <c r="D347" s="18">
        <v>27637.8</v>
      </c>
      <c r="E347" s="18">
        <v>4003.37</v>
      </c>
      <c r="F347" s="18">
        <v>22088.06</v>
      </c>
      <c r="G347" s="18">
        <v>4394.9297610000003</v>
      </c>
      <c r="H347" s="18">
        <v>17693.130238999998</v>
      </c>
      <c r="I347" s="18">
        <v>9000</v>
      </c>
      <c r="J347" s="18">
        <v>4298.8712813465318</v>
      </c>
      <c r="K347" s="18">
        <v>18637.8</v>
      </c>
    </row>
    <row r="348" spans="3:11" outlineLevel="1" x14ac:dyDescent="0.25">
      <c r="C348" s="16" t="s">
        <v>561</v>
      </c>
      <c r="D348" s="18">
        <v>14338.84</v>
      </c>
      <c r="E348" s="18">
        <v>1145.8</v>
      </c>
      <c r="F348" s="18">
        <v>12004.27</v>
      </c>
      <c r="G348" s="18">
        <v>-5540.4875460000003</v>
      </c>
      <c r="H348" s="18">
        <v>17544.757546000001</v>
      </c>
      <c r="I348" s="18">
        <v>4000</v>
      </c>
      <c r="J348" s="18">
        <v>10018.535043997959</v>
      </c>
      <c r="K348" s="18">
        <v>10338.84</v>
      </c>
    </row>
    <row r="349" spans="3:11" outlineLevel="1" x14ac:dyDescent="0.25">
      <c r="C349" s="16" t="s">
        <v>562</v>
      </c>
      <c r="D349" s="18">
        <v>8033.97</v>
      </c>
      <c r="E349" s="18">
        <v>1216.1099999999999</v>
      </c>
      <c r="F349" s="18">
        <v>6053.35</v>
      </c>
      <c r="G349" s="18">
        <v>0</v>
      </c>
      <c r="H349" s="18">
        <v>6053.35</v>
      </c>
      <c r="I349" s="18">
        <v>0</v>
      </c>
      <c r="J349" s="18">
        <v>0</v>
      </c>
      <c r="K349" s="18">
        <v>8033.97</v>
      </c>
    </row>
    <row r="350" spans="3:11" outlineLevel="1" x14ac:dyDescent="0.25">
      <c r="C350" s="16" t="s">
        <v>563</v>
      </c>
      <c r="D350" s="18">
        <v>23044</v>
      </c>
      <c r="E350" s="18">
        <v>15992.6</v>
      </c>
      <c r="F350" s="18">
        <v>28313.32</v>
      </c>
      <c r="G350" s="18">
        <v>21854.84</v>
      </c>
      <c r="H350" s="18">
        <v>6458.48</v>
      </c>
      <c r="I350" s="18">
        <v>7412.12</v>
      </c>
      <c r="J350" s="18">
        <v>-14790.775377020796</v>
      </c>
      <c r="K350" s="18">
        <v>15631.88</v>
      </c>
    </row>
    <row r="351" spans="3:11" outlineLevel="1" x14ac:dyDescent="0.25">
      <c r="C351" s="16" t="s">
        <v>564</v>
      </c>
      <c r="D351" s="18">
        <v>7270.08</v>
      </c>
      <c r="E351" s="18">
        <v>1341.22</v>
      </c>
      <c r="F351" s="18">
        <v>5322.48</v>
      </c>
      <c r="G351" s="18">
        <v>0</v>
      </c>
      <c r="H351" s="18">
        <v>5322.48</v>
      </c>
      <c r="I351" s="18">
        <v>0</v>
      </c>
      <c r="J351" s="18">
        <v>0</v>
      </c>
      <c r="K351" s="18">
        <v>7270.08</v>
      </c>
    </row>
    <row r="352" spans="3:11" outlineLevel="1" x14ac:dyDescent="0.25">
      <c r="C352" s="16" t="s">
        <v>565</v>
      </c>
      <c r="D352" s="18">
        <v>72700.800000000003</v>
      </c>
      <c r="E352" s="18">
        <v>13412.2</v>
      </c>
      <c r="F352" s="18">
        <v>53224.800000000003</v>
      </c>
      <c r="G352" s="18">
        <v>199.90265199999999</v>
      </c>
      <c r="H352" s="18">
        <v>53024.897347999999</v>
      </c>
      <c r="I352" s="18">
        <v>54525.599999999999</v>
      </c>
      <c r="J352" s="18">
        <v>54287.829262548497</v>
      </c>
      <c r="K352" s="18">
        <v>18175.2</v>
      </c>
    </row>
    <row r="353" spans="3:11" outlineLevel="1" x14ac:dyDescent="0.25">
      <c r="C353" s="16" t="s">
        <v>566</v>
      </c>
      <c r="D353" s="18">
        <v>21727.3</v>
      </c>
      <c r="E353" s="18">
        <v>7383.56</v>
      </c>
      <c r="F353" s="18">
        <v>32729.84</v>
      </c>
      <c r="G353" s="18">
        <v>204.185506</v>
      </c>
      <c r="H353" s="18">
        <v>32525.654493999999</v>
      </c>
      <c r="I353" s="18">
        <v>0</v>
      </c>
      <c r="J353" s="18">
        <v>-252.64101272800644</v>
      </c>
      <c r="K353" s="18">
        <v>21727.3</v>
      </c>
    </row>
    <row r="354" spans="3:11" outlineLevel="1" x14ac:dyDescent="0.25">
      <c r="C354" s="16" t="s">
        <v>567</v>
      </c>
      <c r="D354" s="18">
        <v>51000</v>
      </c>
      <c r="E354" s="18">
        <v>8429.44</v>
      </c>
      <c r="F354" s="18">
        <v>38501.32</v>
      </c>
      <c r="G354" s="18">
        <v>2943.94</v>
      </c>
      <c r="H354" s="18">
        <v>35557.379999999997</v>
      </c>
      <c r="I354" s="18">
        <v>19125.02</v>
      </c>
      <c r="J354" s="18">
        <v>16071.012574259199</v>
      </c>
      <c r="K354" s="18">
        <v>31874.98</v>
      </c>
    </row>
    <row r="355" spans="3:11" outlineLevel="1" x14ac:dyDescent="0.25">
      <c r="C355" s="16" t="s">
        <v>568</v>
      </c>
      <c r="D355" s="18">
        <v>11773.74</v>
      </c>
      <c r="E355" s="18">
        <v>1770.55</v>
      </c>
      <c r="F355" s="18">
        <v>9359.42</v>
      </c>
      <c r="G355" s="18">
        <v>3825.42</v>
      </c>
      <c r="H355" s="18">
        <v>5534</v>
      </c>
      <c r="I355" s="18">
        <v>1766.07</v>
      </c>
      <c r="J355" s="18">
        <v>-2509.42</v>
      </c>
      <c r="K355" s="18">
        <v>10007.67</v>
      </c>
    </row>
    <row r="356" spans="3:11" outlineLevel="1" x14ac:dyDescent="0.25">
      <c r="C356" s="16" t="s">
        <v>569</v>
      </c>
      <c r="D356" s="18">
        <v>10219.4</v>
      </c>
      <c r="E356" s="18">
        <v>2521.84</v>
      </c>
      <c r="F356" s="18">
        <v>6950.12</v>
      </c>
      <c r="G356" s="18">
        <v>2825.76</v>
      </c>
      <c r="H356" s="18">
        <v>4124.3599999999997</v>
      </c>
      <c r="I356" s="18">
        <v>5109.7299999999996</v>
      </c>
      <c r="J356" s="18">
        <v>1950.9399999999996</v>
      </c>
      <c r="K356" s="18">
        <v>5109.67</v>
      </c>
    </row>
    <row r="357" spans="3:11" outlineLevel="1" x14ac:dyDescent="0.25">
      <c r="C357" s="16" t="s">
        <v>570</v>
      </c>
      <c r="D357" s="18">
        <v>85000</v>
      </c>
      <c r="E357" s="18">
        <v>12451.14</v>
      </c>
      <c r="F357" s="18">
        <v>64372.09</v>
      </c>
      <c r="G357" s="18">
        <v>39464.089999999997</v>
      </c>
      <c r="H357" s="18">
        <v>24908</v>
      </c>
      <c r="I357" s="18">
        <v>25500.02</v>
      </c>
      <c r="J357" s="18">
        <v>-14333.633734729799</v>
      </c>
      <c r="K357" s="18">
        <v>59499.98</v>
      </c>
    </row>
    <row r="358" spans="3:11" outlineLevel="1" x14ac:dyDescent="0.25">
      <c r="C358" s="16" t="s">
        <v>571</v>
      </c>
      <c r="D358" s="18">
        <v>26108.55</v>
      </c>
      <c r="E358" s="18">
        <v>5451.34</v>
      </c>
      <c r="F358" s="18">
        <v>46635.64</v>
      </c>
      <c r="G358" s="18">
        <v>4942.5</v>
      </c>
      <c r="H358" s="18">
        <v>41693.14</v>
      </c>
      <c r="I358" s="18">
        <v>8485.52</v>
      </c>
      <c r="J358" s="18">
        <v>3112.1274075075999</v>
      </c>
      <c r="K358" s="18">
        <v>17623.03</v>
      </c>
    </row>
    <row r="359" spans="3:11" x14ac:dyDescent="0.25">
      <c r="C359" s="20" t="s">
        <v>833</v>
      </c>
      <c r="D359" s="30">
        <v>575556.02</v>
      </c>
      <c r="E359" s="21">
        <v>115018.41</v>
      </c>
      <c r="F359" s="21">
        <v>491965.28</v>
      </c>
      <c r="G359" s="21">
        <v>100127.97163499999</v>
      </c>
      <c r="H359" s="21">
        <v>391837.308365</v>
      </c>
      <c r="I359" s="21">
        <v>158174.04999999999</v>
      </c>
      <c r="J359" s="21">
        <v>53225.638334633702</v>
      </c>
      <c r="K359" s="21">
        <v>417381.97</v>
      </c>
    </row>
    <row r="360" spans="3:11" ht="0.95" customHeight="1" outlineLevel="1" x14ac:dyDescent="0.25">
      <c r="C360" s="17"/>
      <c r="D360" s="29"/>
      <c r="E360" s="19"/>
      <c r="F360" s="19"/>
      <c r="G360" s="19"/>
      <c r="H360" s="19"/>
      <c r="I360" s="19"/>
      <c r="J360" s="19"/>
      <c r="K360" s="19"/>
    </row>
    <row r="361" spans="3:11" outlineLevel="1" x14ac:dyDescent="0.25">
      <c r="C361" s="16" t="s">
        <v>572</v>
      </c>
      <c r="D361" s="18">
        <v>17628.5</v>
      </c>
      <c r="E361" s="18">
        <v>3378.72</v>
      </c>
      <c r="F361" s="18">
        <v>12896.02</v>
      </c>
      <c r="G361" s="18">
        <v>12499.124228999999</v>
      </c>
      <c r="H361" s="18">
        <v>396.89577100000002</v>
      </c>
      <c r="I361" s="18">
        <v>5000</v>
      </c>
      <c r="J361" s="18">
        <v>-8765.8494897349283</v>
      </c>
      <c r="K361" s="18">
        <v>12628.5</v>
      </c>
    </row>
    <row r="362" spans="3:11" outlineLevel="1" x14ac:dyDescent="0.25">
      <c r="C362" s="16" t="s">
        <v>573</v>
      </c>
      <c r="D362" s="18">
        <v>16176.6</v>
      </c>
      <c r="E362" s="18">
        <v>2884.2</v>
      </c>
      <c r="F362" s="18">
        <v>11792.1</v>
      </c>
      <c r="G362" s="18">
        <v>0</v>
      </c>
      <c r="H362" s="18">
        <v>11792.1</v>
      </c>
      <c r="I362" s="18">
        <v>4044.1</v>
      </c>
      <c r="J362" s="18">
        <v>4044.1</v>
      </c>
      <c r="K362" s="18">
        <v>12132.5</v>
      </c>
    </row>
    <row r="363" spans="3:11" outlineLevel="1" x14ac:dyDescent="0.25">
      <c r="C363" s="16" t="s">
        <v>574</v>
      </c>
      <c r="D363" s="18">
        <v>289.52</v>
      </c>
      <c r="E363" s="18">
        <v>120.94</v>
      </c>
      <c r="F363" s="18">
        <v>168.02</v>
      </c>
      <c r="G363" s="18">
        <v>1290.27061</v>
      </c>
      <c r="H363" s="18">
        <v>-1122.2506100000001</v>
      </c>
      <c r="I363" s="18">
        <v>80</v>
      </c>
      <c r="J363" s="18">
        <v>-1367.8252213005535</v>
      </c>
      <c r="K363" s="18">
        <v>209.52</v>
      </c>
    </row>
    <row r="364" spans="3:11" outlineLevel="1" x14ac:dyDescent="0.25">
      <c r="C364" s="16" t="s">
        <v>575</v>
      </c>
      <c r="D364" s="18">
        <v>74207.199999999997</v>
      </c>
      <c r="E364" s="18">
        <v>12475.5</v>
      </c>
      <c r="F364" s="18">
        <v>55622.7</v>
      </c>
      <c r="G364" s="18">
        <v>0</v>
      </c>
      <c r="H364" s="18">
        <v>55622.7</v>
      </c>
      <c r="I364" s="18">
        <v>22150.5</v>
      </c>
      <c r="J364" s="18">
        <v>22150.5</v>
      </c>
      <c r="K364" s="18">
        <v>52056.7</v>
      </c>
    </row>
    <row r="365" spans="3:11" outlineLevel="1" x14ac:dyDescent="0.25">
      <c r="C365" s="16" t="s">
        <v>576</v>
      </c>
      <c r="D365" s="18">
        <v>14444.08</v>
      </c>
      <c r="E365" s="18">
        <v>3835.07</v>
      </c>
      <c r="F365" s="18">
        <v>10007.99</v>
      </c>
      <c r="G365" s="18">
        <v>2047.3</v>
      </c>
      <c r="H365" s="18">
        <v>7960.69</v>
      </c>
      <c r="I365" s="18">
        <v>4000</v>
      </c>
      <c r="J365" s="18">
        <v>1699.9850835000002</v>
      </c>
      <c r="K365" s="18">
        <v>10444.08</v>
      </c>
    </row>
    <row r="366" spans="3:11" outlineLevel="1" x14ac:dyDescent="0.25">
      <c r="C366" s="16" t="s">
        <v>577</v>
      </c>
      <c r="D366" s="18">
        <v>2835</v>
      </c>
      <c r="E366" s="18">
        <v>22</v>
      </c>
      <c r="F366" s="18">
        <v>2117</v>
      </c>
      <c r="G366" s="18">
        <v>426.34</v>
      </c>
      <c r="H366" s="18">
        <v>1690.66</v>
      </c>
      <c r="I366" s="18">
        <v>0</v>
      </c>
      <c r="J366" s="18">
        <v>-523.36210873560003</v>
      </c>
      <c r="K366" s="18">
        <v>2835</v>
      </c>
    </row>
    <row r="367" spans="3:11" outlineLevel="1" x14ac:dyDescent="0.25">
      <c r="C367" s="16" t="s">
        <v>578</v>
      </c>
      <c r="D367" s="18">
        <v>233736.1</v>
      </c>
      <c r="E367" s="18">
        <v>21248.35</v>
      </c>
      <c r="F367" s="18">
        <v>184934.14</v>
      </c>
      <c r="G367" s="18">
        <v>351.79125199999999</v>
      </c>
      <c r="H367" s="18">
        <v>184582.34874799999</v>
      </c>
      <c r="I367" s="18">
        <v>0</v>
      </c>
      <c r="J367" s="18">
        <v>-438.9568384628667</v>
      </c>
      <c r="K367" s="18">
        <v>233736.1</v>
      </c>
    </row>
    <row r="368" spans="3:11" outlineLevel="1" x14ac:dyDescent="0.25">
      <c r="C368" s="16" t="s">
        <v>579</v>
      </c>
      <c r="D368" s="18">
        <v>78577.919999999998</v>
      </c>
      <c r="E368" s="18">
        <v>11392.88</v>
      </c>
      <c r="F368" s="18">
        <v>61304.24</v>
      </c>
      <c r="G368" s="18">
        <v>33347.26814</v>
      </c>
      <c r="H368" s="18">
        <v>27956.971860000001</v>
      </c>
      <c r="I368" s="18">
        <v>25000</v>
      </c>
      <c r="J368" s="18">
        <v>-12564.354804562565</v>
      </c>
      <c r="K368" s="18">
        <v>53577.919999999998</v>
      </c>
    </row>
    <row r="369" spans="3:11" outlineLevel="1" x14ac:dyDescent="0.25">
      <c r="C369" s="16" t="s">
        <v>580</v>
      </c>
      <c r="D369" s="18">
        <v>16806.68</v>
      </c>
      <c r="E369" s="18">
        <v>3549.64</v>
      </c>
      <c r="F369" s="18">
        <v>12573.56</v>
      </c>
      <c r="G369" s="18">
        <v>3567.6971250000001</v>
      </c>
      <c r="H369" s="18">
        <v>9005.8628750000007</v>
      </c>
      <c r="I369" s="18">
        <v>0</v>
      </c>
      <c r="J369" s="18">
        <v>-4077.2569474845504</v>
      </c>
      <c r="K369" s="18">
        <v>16806.68</v>
      </c>
    </row>
    <row r="370" spans="3:11" outlineLevel="1" x14ac:dyDescent="0.25">
      <c r="C370" s="16" t="s">
        <v>581</v>
      </c>
      <c r="D370" s="18">
        <v>24397.54</v>
      </c>
      <c r="E370" s="18">
        <v>9578.0400000000009</v>
      </c>
      <c r="F370" s="18">
        <v>35345.160000000003</v>
      </c>
      <c r="G370" s="18">
        <v>3594.1788240000001</v>
      </c>
      <c r="H370" s="18">
        <v>31750.981176000001</v>
      </c>
      <c r="I370" s="18">
        <v>0</v>
      </c>
      <c r="J370" s="18">
        <v>-4186.1292178665117</v>
      </c>
      <c r="K370" s="18">
        <v>24397.54</v>
      </c>
    </row>
    <row r="371" spans="3:11" outlineLevel="1" x14ac:dyDescent="0.25">
      <c r="C371" s="16" t="s">
        <v>582</v>
      </c>
      <c r="D371" s="18">
        <v>150701.99</v>
      </c>
      <c r="E371" s="18">
        <v>20761.72</v>
      </c>
      <c r="F371" s="18">
        <v>121588.62</v>
      </c>
      <c r="G371" s="18">
        <v>3511.1638849999999</v>
      </c>
      <c r="H371" s="18">
        <v>118077.45611499999</v>
      </c>
      <c r="I371" s="18">
        <v>45000</v>
      </c>
      <c r="J371" s="18">
        <v>40822.858632525589</v>
      </c>
      <c r="K371" s="18">
        <v>105701.99</v>
      </c>
    </row>
    <row r="372" spans="3:11" outlineLevel="1" x14ac:dyDescent="0.25">
      <c r="C372" s="16" t="s">
        <v>583</v>
      </c>
      <c r="D372" s="18">
        <v>14990</v>
      </c>
      <c r="E372" s="18">
        <v>1845.49</v>
      </c>
      <c r="F372" s="18">
        <v>12262.13</v>
      </c>
      <c r="G372" s="18">
        <v>3461.0953519999998</v>
      </c>
      <c r="H372" s="18">
        <v>8801.0346480000007</v>
      </c>
      <c r="I372" s="18">
        <v>4500</v>
      </c>
      <c r="J372" s="18">
        <v>528.10962242841924</v>
      </c>
      <c r="K372" s="18">
        <v>10490</v>
      </c>
    </row>
    <row r="373" spans="3:11" outlineLevel="1" x14ac:dyDescent="0.25">
      <c r="C373" s="16" t="s">
        <v>584</v>
      </c>
      <c r="D373" s="18">
        <v>27900.39</v>
      </c>
      <c r="E373" s="18">
        <v>1451.26</v>
      </c>
      <c r="F373" s="18">
        <v>24898.31</v>
      </c>
      <c r="G373" s="18">
        <v>10368.092537</v>
      </c>
      <c r="H373" s="18">
        <v>14530.217463000001</v>
      </c>
      <c r="I373" s="18">
        <v>9000</v>
      </c>
      <c r="J373" s="18">
        <v>-1952.3882931787084</v>
      </c>
      <c r="K373" s="18">
        <v>18900.39</v>
      </c>
    </row>
    <row r="374" spans="3:11" outlineLevel="1" x14ac:dyDescent="0.25">
      <c r="C374" s="16" t="s">
        <v>585</v>
      </c>
      <c r="D374" s="18">
        <v>6000.18</v>
      </c>
      <c r="E374" s="18">
        <v>1421.15</v>
      </c>
      <c r="F374" s="18">
        <v>4162.76</v>
      </c>
      <c r="G374" s="18">
        <v>1609</v>
      </c>
      <c r="H374" s="18">
        <v>2553.7600000000002</v>
      </c>
      <c r="I374" s="18">
        <v>0</v>
      </c>
      <c r="J374" s="18">
        <v>-1769.9</v>
      </c>
      <c r="K374" s="18">
        <v>6000.18</v>
      </c>
    </row>
    <row r="375" spans="3:11" outlineLevel="1" x14ac:dyDescent="0.25">
      <c r="C375" s="16" t="s">
        <v>586</v>
      </c>
      <c r="D375" s="18">
        <v>25268.73</v>
      </c>
      <c r="E375" s="18">
        <v>4359.47</v>
      </c>
      <c r="F375" s="18">
        <v>18746.96</v>
      </c>
      <c r="G375" s="18">
        <v>780.326188</v>
      </c>
      <c r="H375" s="18">
        <v>17966.633812</v>
      </c>
      <c r="I375" s="18">
        <v>8000</v>
      </c>
      <c r="J375" s="18">
        <v>7045.3697517266419</v>
      </c>
      <c r="K375" s="18">
        <v>17268.73</v>
      </c>
    </row>
    <row r="376" spans="3:11" outlineLevel="1" x14ac:dyDescent="0.25">
      <c r="C376" s="16" t="s">
        <v>587</v>
      </c>
      <c r="D376" s="18">
        <v>602.92999999999995</v>
      </c>
      <c r="E376" s="18">
        <v>181.23</v>
      </c>
      <c r="F376" s="18">
        <v>385.97</v>
      </c>
      <c r="G376" s="18">
        <v>4472.8314200000004</v>
      </c>
      <c r="H376" s="18">
        <v>-4086.8614200000002</v>
      </c>
      <c r="I376" s="18">
        <v>0</v>
      </c>
      <c r="J376" s="18">
        <v>-4860.3814199999997</v>
      </c>
      <c r="K376" s="18">
        <v>602.92999999999995</v>
      </c>
    </row>
    <row r="377" spans="3:11" outlineLevel="1" x14ac:dyDescent="0.25">
      <c r="C377" s="16" t="s">
        <v>588</v>
      </c>
      <c r="D377" s="18">
        <v>28199.97</v>
      </c>
      <c r="E377" s="18">
        <v>3089.29</v>
      </c>
      <c r="F377" s="18">
        <v>22926.98</v>
      </c>
      <c r="G377" s="18">
        <v>4697.0085079999999</v>
      </c>
      <c r="H377" s="18">
        <v>18229.971492000001</v>
      </c>
      <c r="I377" s="18">
        <v>8000</v>
      </c>
      <c r="J377" s="18">
        <v>2753.8114920000007</v>
      </c>
      <c r="K377" s="18">
        <v>20199.97</v>
      </c>
    </row>
    <row r="378" spans="3:11" outlineLevel="1" x14ac:dyDescent="0.25">
      <c r="C378" s="16" t="s">
        <v>589</v>
      </c>
      <c r="D378" s="18">
        <v>180724.16</v>
      </c>
      <c r="E378" s="18">
        <v>32191.279999999999</v>
      </c>
      <c r="F378" s="18">
        <v>131304.99</v>
      </c>
      <c r="G378" s="18">
        <v>40.72</v>
      </c>
      <c r="H378" s="18">
        <v>131264.26999999999</v>
      </c>
      <c r="I378" s="18">
        <v>0</v>
      </c>
      <c r="J378" s="18">
        <v>-53.139599999999994</v>
      </c>
      <c r="K378" s="18">
        <v>180724.16</v>
      </c>
    </row>
    <row r="379" spans="3:11" outlineLevel="1" x14ac:dyDescent="0.25">
      <c r="C379" s="16" t="s">
        <v>590</v>
      </c>
      <c r="D379" s="18">
        <v>11947.19</v>
      </c>
      <c r="E379" s="18">
        <v>4241.4799999999996</v>
      </c>
      <c r="F379" s="18">
        <v>18440.14</v>
      </c>
      <c r="G379" s="18">
        <v>7560.9</v>
      </c>
      <c r="H379" s="18">
        <v>10879.24</v>
      </c>
      <c r="I379" s="18">
        <v>4026.62</v>
      </c>
      <c r="J379" s="18">
        <v>-3661.3916059640005</v>
      </c>
      <c r="K379" s="18">
        <v>7920.57</v>
      </c>
    </row>
    <row r="380" spans="3:11" outlineLevel="1" x14ac:dyDescent="0.25">
      <c r="C380" s="16" t="s">
        <v>591</v>
      </c>
      <c r="D380" s="18">
        <v>52000</v>
      </c>
      <c r="E380" s="18">
        <v>8666.99</v>
      </c>
      <c r="F380" s="18">
        <v>42103.360000000001</v>
      </c>
      <c r="G380" s="18">
        <v>4089.83</v>
      </c>
      <c r="H380" s="18">
        <v>38013.53</v>
      </c>
      <c r="I380" s="18">
        <v>16000</v>
      </c>
      <c r="J380" s="18">
        <v>11520.347292015202</v>
      </c>
      <c r="K380" s="18">
        <v>36000</v>
      </c>
    </row>
    <row r="381" spans="3:11" outlineLevel="1" x14ac:dyDescent="0.25">
      <c r="C381" s="16" t="s">
        <v>592</v>
      </c>
      <c r="D381" s="18">
        <v>18505.86</v>
      </c>
      <c r="E381" s="18">
        <v>1586.55</v>
      </c>
      <c r="F381" s="18">
        <v>15746.71</v>
      </c>
      <c r="G381" s="18">
        <v>2050.7568719999999</v>
      </c>
      <c r="H381" s="18">
        <v>13695.953127999999</v>
      </c>
      <c r="I381" s="18">
        <v>0</v>
      </c>
      <c r="J381" s="18">
        <v>-2127.4903609336707</v>
      </c>
      <c r="K381" s="18">
        <v>18505.86</v>
      </c>
    </row>
    <row r="382" spans="3:11" outlineLevel="1" x14ac:dyDescent="0.25">
      <c r="C382" s="16" t="s">
        <v>593</v>
      </c>
      <c r="D382" s="18">
        <v>43485.38</v>
      </c>
      <c r="E382" s="18">
        <v>6339.7</v>
      </c>
      <c r="F382" s="18">
        <v>33399.300000000003</v>
      </c>
      <c r="G382" s="18">
        <v>0</v>
      </c>
      <c r="H382" s="18">
        <v>33399.300000000003</v>
      </c>
      <c r="I382" s="18">
        <v>0</v>
      </c>
      <c r="J382" s="18">
        <v>0</v>
      </c>
      <c r="K382" s="18">
        <v>43485.38</v>
      </c>
    </row>
    <row r="383" spans="3:11" outlineLevel="1" x14ac:dyDescent="0.25">
      <c r="C383" s="16" t="s">
        <v>594</v>
      </c>
      <c r="D383" s="18">
        <v>1750</v>
      </c>
      <c r="E383" s="18">
        <v>303.33</v>
      </c>
      <c r="F383" s="18">
        <v>1087.8900000000001</v>
      </c>
      <c r="G383" s="18">
        <v>273.18</v>
      </c>
      <c r="H383" s="18">
        <v>814.71</v>
      </c>
      <c r="I383" s="18">
        <v>0</v>
      </c>
      <c r="J383" s="18">
        <v>-334.90392011259996</v>
      </c>
      <c r="K383" s="18">
        <v>1750</v>
      </c>
    </row>
    <row r="384" spans="3:11" outlineLevel="1" x14ac:dyDescent="0.25">
      <c r="C384" s="16" t="s">
        <v>595</v>
      </c>
      <c r="D384" s="18">
        <v>24152.79</v>
      </c>
      <c r="E384" s="18">
        <v>3938.85</v>
      </c>
      <c r="F384" s="18">
        <v>19062.36</v>
      </c>
      <c r="G384" s="18">
        <v>2173.69</v>
      </c>
      <c r="H384" s="18">
        <v>16888.669999999998</v>
      </c>
      <c r="I384" s="18">
        <v>7976.7</v>
      </c>
      <c r="J384" s="18">
        <v>5463.5339689364</v>
      </c>
      <c r="K384" s="18">
        <v>16176.09</v>
      </c>
    </row>
    <row r="385" spans="3:11" outlineLevel="1" x14ac:dyDescent="0.25">
      <c r="C385" s="16" t="s">
        <v>596</v>
      </c>
      <c r="D385" s="18">
        <v>19283.37</v>
      </c>
      <c r="E385" s="18">
        <v>4311.75</v>
      </c>
      <c r="F385" s="18">
        <v>13668.47</v>
      </c>
      <c r="G385" s="18">
        <v>2535.12</v>
      </c>
      <c r="H385" s="18">
        <v>11133.35</v>
      </c>
      <c r="I385" s="18">
        <v>5785.01</v>
      </c>
      <c r="J385" s="18">
        <v>2470.8927006408007</v>
      </c>
      <c r="K385" s="18">
        <v>13498.36</v>
      </c>
    </row>
    <row r="386" spans="3:11" x14ac:dyDescent="0.25">
      <c r="C386" s="20" t="s">
        <v>834</v>
      </c>
      <c r="D386" s="30">
        <v>1084612.08</v>
      </c>
      <c r="E386" s="21">
        <v>163174.88</v>
      </c>
      <c r="F386" s="21">
        <v>866545.88</v>
      </c>
      <c r="G386" s="21">
        <v>104747.68494200001</v>
      </c>
      <c r="H386" s="21">
        <v>761798.19505800004</v>
      </c>
      <c r="I386" s="21">
        <v>168562.93</v>
      </c>
      <c r="J386" s="21">
        <v>51816.178715436494</v>
      </c>
      <c r="K386" s="21">
        <v>916049.15</v>
      </c>
    </row>
    <row r="387" spans="3:11" ht="0.95" customHeight="1" outlineLevel="1" x14ac:dyDescent="0.25">
      <c r="C387" s="17"/>
      <c r="D387" s="29"/>
      <c r="E387" s="19"/>
      <c r="F387" s="19"/>
      <c r="G387" s="19"/>
      <c r="H387" s="19"/>
      <c r="I387" s="19"/>
      <c r="J387" s="19"/>
      <c r="K387" s="19"/>
    </row>
    <row r="388" spans="3:11" outlineLevel="1" x14ac:dyDescent="0.25">
      <c r="C388" s="16" t="s">
        <v>597</v>
      </c>
      <c r="D388" s="18">
        <v>24000</v>
      </c>
      <c r="E388" s="18">
        <v>5101.7</v>
      </c>
      <c r="F388" s="18">
        <v>18898.3</v>
      </c>
      <c r="G388" s="18">
        <v>6335.1992639999999</v>
      </c>
      <c r="H388" s="18">
        <v>12563.100736</v>
      </c>
      <c r="I388" s="18">
        <v>9000</v>
      </c>
      <c r="J388" s="18">
        <v>1653.346759701888</v>
      </c>
      <c r="K388" s="18">
        <v>15000</v>
      </c>
    </row>
    <row r="389" spans="3:11" outlineLevel="1" x14ac:dyDescent="0.25">
      <c r="C389" s="16" t="s">
        <v>598</v>
      </c>
      <c r="D389" s="18">
        <v>19228.75</v>
      </c>
      <c r="E389" s="18">
        <v>5853.83</v>
      </c>
      <c r="F389" s="18">
        <v>12242.62</v>
      </c>
      <c r="G389" s="18">
        <v>10855.05</v>
      </c>
      <c r="H389" s="18">
        <v>1387.57</v>
      </c>
      <c r="I389" s="18">
        <v>9614.3799999999992</v>
      </c>
      <c r="J389" s="18">
        <v>-2435.3776695249999</v>
      </c>
      <c r="K389" s="18">
        <v>9614.3700000000008</v>
      </c>
    </row>
    <row r="390" spans="3:11" outlineLevel="1" x14ac:dyDescent="0.25">
      <c r="C390" s="16" t="s">
        <v>599</v>
      </c>
      <c r="D390" s="18">
        <v>30600.38</v>
      </c>
      <c r="E390" s="18">
        <v>9006.11</v>
      </c>
      <c r="F390" s="18">
        <v>19807.189999999999</v>
      </c>
      <c r="G390" s="18">
        <v>6215.99</v>
      </c>
      <c r="H390" s="18">
        <v>13591.2</v>
      </c>
      <c r="I390" s="18">
        <v>10000</v>
      </c>
      <c r="J390" s="18">
        <v>2907.7441266832002</v>
      </c>
      <c r="K390" s="18">
        <v>20600.38</v>
      </c>
    </row>
    <row r="391" spans="3:11" x14ac:dyDescent="0.25">
      <c r="C391" s="20" t="s">
        <v>835</v>
      </c>
      <c r="D391" s="30">
        <v>73829.13</v>
      </c>
      <c r="E391" s="21">
        <v>19961.64</v>
      </c>
      <c r="F391" s="21">
        <v>50948.11</v>
      </c>
      <c r="G391" s="21">
        <v>23406.239264</v>
      </c>
      <c r="H391" s="21">
        <v>27541.870736000001</v>
      </c>
      <c r="I391" s="21">
        <v>28614.38</v>
      </c>
      <c r="J391" s="21">
        <v>2125.7132168600883</v>
      </c>
      <c r="K391" s="21">
        <v>45214.75</v>
      </c>
    </row>
    <row r="392" spans="3:11" ht="0.95" customHeight="1" outlineLevel="1" x14ac:dyDescent="0.25">
      <c r="C392" s="17"/>
      <c r="D392" s="29"/>
      <c r="E392" s="19"/>
      <c r="F392" s="19"/>
      <c r="G392" s="19"/>
      <c r="H392" s="19"/>
      <c r="I392" s="19"/>
      <c r="J392" s="19"/>
      <c r="K392" s="19"/>
    </row>
    <row r="393" spans="3:11" outlineLevel="1" x14ac:dyDescent="0.25">
      <c r="C393" s="16" t="s">
        <v>600</v>
      </c>
      <c r="D393" s="18">
        <v>7478.68</v>
      </c>
      <c r="E393" s="18">
        <v>1246.45</v>
      </c>
      <c r="F393" s="18">
        <v>6232.23</v>
      </c>
      <c r="G393" s="18">
        <v>250</v>
      </c>
      <c r="H393" s="18">
        <v>5982.23</v>
      </c>
      <c r="I393" s="18">
        <v>4487.21</v>
      </c>
      <c r="J393" s="18">
        <v>4227.21</v>
      </c>
      <c r="K393" s="18">
        <v>2991.47</v>
      </c>
    </row>
    <row r="394" spans="3:11" outlineLevel="1" x14ac:dyDescent="0.25">
      <c r="C394" s="16" t="s">
        <v>601</v>
      </c>
      <c r="D394" s="18">
        <v>0</v>
      </c>
      <c r="E394" s="18">
        <v>0</v>
      </c>
      <c r="F394" s="18">
        <v>0</v>
      </c>
      <c r="G394" s="18">
        <v>100</v>
      </c>
      <c r="H394" s="18">
        <v>-100</v>
      </c>
      <c r="I394" s="18">
        <v>13685.8</v>
      </c>
      <c r="J394" s="18">
        <v>13585.8</v>
      </c>
      <c r="K394" s="18">
        <v>-13685.8</v>
      </c>
    </row>
    <row r="395" spans="3:11" outlineLevel="1" x14ac:dyDescent="0.25">
      <c r="C395" s="16" t="s">
        <v>602</v>
      </c>
      <c r="D395" s="18">
        <v>7586.61</v>
      </c>
      <c r="E395" s="18">
        <v>2167.61</v>
      </c>
      <c r="F395" s="18">
        <v>5419</v>
      </c>
      <c r="G395" s="18">
        <v>1138.4452699999999</v>
      </c>
      <c r="H395" s="18">
        <v>4280.5547299999998</v>
      </c>
      <c r="I395" s="18">
        <v>1500</v>
      </c>
      <c r="J395" s="18">
        <v>260.43773227435349</v>
      </c>
      <c r="K395" s="18">
        <v>6086.61</v>
      </c>
    </row>
    <row r="396" spans="3:11" outlineLevel="1" x14ac:dyDescent="0.25">
      <c r="C396" s="16" t="s">
        <v>603</v>
      </c>
      <c r="D396" s="18">
        <v>13990</v>
      </c>
      <c r="E396" s="18">
        <v>3217.03</v>
      </c>
      <c r="F396" s="18">
        <v>10166.59</v>
      </c>
      <c r="G396" s="18">
        <v>4024.0362599999999</v>
      </c>
      <c r="H396" s="18">
        <v>6142.5537400000003</v>
      </c>
      <c r="I396" s="18">
        <v>4500</v>
      </c>
      <c r="J396" s="18">
        <v>-111.26127813410585</v>
      </c>
      <c r="K396" s="18">
        <v>9490</v>
      </c>
    </row>
    <row r="397" spans="3:11" x14ac:dyDescent="0.25">
      <c r="C397" s="20" t="s">
        <v>836</v>
      </c>
      <c r="D397" s="30">
        <v>29055.29</v>
      </c>
      <c r="E397" s="21">
        <v>6631.09</v>
      </c>
      <c r="F397" s="21">
        <v>21817.82</v>
      </c>
      <c r="G397" s="21">
        <v>5512.48153</v>
      </c>
      <c r="H397" s="21">
        <v>16305.338470000001</v>
      </c>
      <c r="I397" s="21">
        <v>24173.01</v>
      </c>
      <c r="J397" s="21">
        <v>17962.186454140246</v>
      </c>
      <c r="K397" s="21">
        <v>4882.28</v>
      </c>
    </row>
    <row r="398" spans="3:11" ht="0.95" customHeight="1" outlineLevel="1" x14ac:dyDescent="0.25">
      <c r="C398" s="17"/>
      <c r="D398" s="29"/>
      <c r="E398" s="19"/>
      <c r="F398" s="19"/>
      <c r="G398" s="19"/>
      <c r="H398" s="19"/>
      <c r="I398" s="19"/>
      <c r="J398" s="19"/>
      <c r="K398" s="19"/>
    </row>
    <row r="399" spans="3:11" outlineLevel="1" x14ac:dyDescent="0.25">
      <c r="C399" s="16" t="s">
        <v>604</v>
      </c>
      <c r="D399" s="18">
        <v>1592.9</v>
      </c>
      <c r="E399" s="18">
        <v>265.17</v>
      </c>
      <c r="F399" s="18">
        <v>1189.32</v>
      </c>
      <c r="G399" s="18">
        <v>674.14</v>
      </c>
      <c r="H399" s="18">
        <v>515.17999999999995</v>
      </c>
      <c r="I399" s="18">
        <v>796.45</v>
      </c>
      <c r="J399" s="18">
        <v>32.86750370460004</v>
      </c>
      <c r="K399" s="18">
        <v>796.45</v>
      </c>
    </row>
    <row r="400" spans="3:11" outlineLevel="1" x14ac:dyDescent="0.25">
      <c r="C400" s="16" t="s">
        <v>605</v>
      </c>
      <c r="D400" s="18">
        <v>2219.4</v>
      </c>
      <c r="E400" s="18">
        <v>536.4</v>
      </c>
      <c r="F400" s="18">
        <v>1530</v>
      </c>
      <c r="G400" s="18">
        <v>617.92667500000005</v>
      </c>
      <c r="H400" s="18">
        <v>912.07332499999995</v>
      </c>
      <c r="I400" s="18">
        <v>700.2</v>
      </c>
      <c r="J400" s="18">
        <v>-38.316442343899553</v>
      </c>
      <c r="K400" s="18">
        <v>1519.2</v>
      </c>
    </row>
    <row r="401" spans="3:11" outlineLevel="1" x14ac:dyDescent="0.25">
      <c r="C401" s="16" t="s">
        <v>606</v>
      </c>
      <c r="D401" s="18">
        <v>6562.4</v>
      </c>
      <c r="E401" s="18">
        <v>1310.4000000000001</v>
      </c>
      <c r="F401" s="18">
        <v>9053.2000000000007</v>
      </c>
      <c r="G401" s="18">
        <v>304.67577799999998</v>
      </c>
      <c r="H401" s="18">
        <v>8748.524222</v>
      </c>
      <c r="I401" s="18">
        <v>0</v>
      </c>
      <c r="J401" s="18">
        <v>-370.13460080132671</v>
      </c>
      <c r="K401" s="18">
        <v>6562.4</v>
      </c>
    </row>
    <row r="402" spans="3:11" outlineLevel="1" x14ac:dyDescent="0.25">
      <c r="C402" s="16" t="s">
        <v>607</v>
      </c>
      <c r="D402" s="18">
        <v>12269.02</v>
      </c>
      <c r="E402" s="18">
        <v>1295.6099999999999</v>
      </c>
      <c r="F402" s="18">
        <v>10807.04</v>
      </c>
      <c r="G402" s="18">
        <v>1379.85</v>
      </c>
      <c r="H402" s="18">
        <v>9427.19</v>
      </c>
      <c r="I402" s="18">
        <v>3000</v>
      </c>
      <c r="J402" s="18">
        <v>1393.0021684110002</v>
      </c>
      <c r="K402" s="18">
        <v>9269.02</v>
      </c>
    </row>
    <row r="403" spans="3:11" outlineLevel="1" x14ac:dyDescent="0.25">
      <c r="C403" s="16" t="s">
        <v>608</v>
      </c>
      <c r="D403" s="18">
        <v>7752.56</v>
      </c>
      <c r="E403" s="18">
        <v>52.5</v>
      </c>
      <c r="F403" s="18">
        <v>7380.54</v>
      </c>
      <c r="G403" s="18">
        <v>1801.691732</v>
      </c>
      <c r="H403" s="18">
        <v>5578.8482679999997</v>
      </c>
      <c r="I403" s="18">
        <v>2000</v>
      </c>
      <c r="J403" s="18">
        <v>-19.625887238045152</v>
      </c>
      <c r="K403" s="18">
        <v>5752.56</v>
      </c>
    </row>
    <row r="404" spans="3:11" outlineLevel="1" x14ac:dyDescent="0.25">
      <c r="C404" s="16" t="s">
        <v>609</v>
      </c>
      <c r="D404" s="18">
        <v>2000</v>
      </c>
      <c r="E404" s="18">
        <v>0</v>
      </c>
      <c r="F404" s="18">
        <v>2000</v>
      </c>
      <c r="G404" s="18">
        <v>1854.6502170000001</v>
      </c>
      <c r="H404" s="18">
        <v>145.349783</v>
      </c>
      <c r="I404" s="18">
        <v>400</v>
      </c>
      <c r="J404" s="18">
        <v>-1583.5322765259671</v>
      </c>
      <c r="K404" s="18">
        <v>1600</v>
      </c>
    </row>
    <row r="405" spans="3:11" outlineLevel="1" x14ac:dyDescent="0.25">
      <c r="C405" s="16" t="s">
        <v>610</v>
      </c>
      <c r="D405" s="18">
        <v>0</v>
      </c>
      <c r="E405" s="18">
        <v>0</v>
      </c>
      <c r="F405" s="18">
        <v>0</v>
      </c>
      <c r="G405" s="18">
        <v>1520</v>
      </c>
      <c r="H405" s="18">
        <v>-1520</v>
      </c>
      <c r="I405" s="18">
        <v>0</v>
      </c>
      <c r="J405" s="18">
        <v>-1672</v>
      </c>
      <c r="K405" s="18">
        <v>0</v>
      </c>
    </row>
    <row r="406" spans="3:11" outlineLevel="1" x14ac:dyDescent="0.25">
      <c r="C406" s="16" t="s">
        <v>611</v>
      </c>
      <c r="D406" s="18">
        <v>1455.12</v>
      </c>
      <c r="E406" s="18">
        <v>189.78</v>
      </c>
      <c r="F406" s="18">
        <v>1054.3900000000001</v>
      </c>
      <c r="G406" s="18">
        <v>1050.5551869999999</v>
      </c>
      <c r="H406" s="18">
        <v>3.834813</v>
      </c>
      <c r="I406" s="18">
        <v>450</v>
      </c>
      <c r="J406" s="18">
        <v>-803.58882569510115</v>
      </c>
      <c r="K406" s="18">
        <v>1005.12</v>
      </c>
    </row>
    <row r="407" spans="3:11" outlineLevel="1" x14ac:dyDescent="0.25">
      <c r="C407" s="16" t="s">
        <v>612</v>
      </c>
      <c r="D407" s="18">
        <v>13464.62</v>
      </c>
      <c r="E407" s="18">
        <v>3490.6</v>
      </c>
      <c r="F407" s="18">
        <v>9116.7199999999993</v>
      </c>
      <c r="G407" s="18">
        <v>5456.1150779999998</v>
      </c>
      <c r="H407" s="18">
        <v>3660.604922</v>
      </c>
      <c r="I407" s="18">
        <v>4947</v>
      </c>
      <c r="J407" s="18">
        <v>-648.20450207225986</v>
      </c>
      <c r="K407" s="18">
        <v>8517.6200000000008</v>
      </c>
    </row>
    <row r="408" spans="3:11" outlineLevel="1" x14ac:dyDescent="0.25">
      <c r="C408" s="16" t="s">
        <v>613</v>
      </c>
      <c r="D408" s="18">
        <v>12856.36</v>
      </c>
      <c r="E408" s="18">
        <v>2143.04</v>
      </c>
      <c r="F408" s="18">
        <v>10278.67</v>
      </c>
      <c r="G408" s="18">
        <v>2129.7399999999998</v>
      </c>
      <c r="H408" s="18">
        <v>8148.93</v>
      </c>
      <c r="I408" s="18">
        <v>4000</v>
      </c>
      <c r="J408" s="18">
        <v>1684.4899999999998</v>
      </c>
      <c r="K408" s="18">
        <v>8856.36</v>
      </c>
    </row>
    <row r="409" spans="3:11" outlineLevel="1" x14ac:dyDescent="0.25">
      <c r="C409" s="16" t="s">
        <v>614</v>
      </c>
      <c r="D409" s="18">
        <v>13806.58</v>
      </c>
      <c r="E409" s="18">
        <v>4178.58</v>
      </c>
      <c r="F409" s="18">
        <v>8834.7199999999993</v>
      </c>
      <c r="G409" s="18">
        <v>2907.720922</v>
      </c>
      <c r="H409" s="18">
        <v>5926.9990779999998</v>
      </c>
      <c r="I409" s="18">
        <v>4000</v>
      </c>
      <c r="J409" s="18">
        <v>690.22837754664852</v>
      </c>
      <c r="K409" s="18">
        <v>9806.58</v>
      </c>
    </row>
    <row r="410" spans="3:11" outlineLevel="1" x14ac:dyDescent="0.25">
      <c r="C410" s="16" t="s">
        <v>615</v>
      </c>
      <c r="D410" s="18">
        <v>1704.88</v>
      </c>
      <c r="E410" s="18">
        <v>118.45</v>
      </c>
      <c r="F410" s="18">
        <v>1536.43</v>
      </c>
      <c r="G410" s="18">
        <v>634.18178799999998</v>
      </c>
      <c r="H410" s="18">
        <v>902.24821199999997</v>
      </c>
      <c r="I410" s="18">
        <v>500</v>
      </c>
      <c r="J410" s="18">
        <v>-254.23309212133677</v>
      </c>
      <c r="K410" s="18">
        <v>1204.8800000000001</v>
      </c>
    </row>
    <row r="411" spans="3:11" outlineLevel="1" x14ac:dyDescent="0.25">
      <c r="C411" s="16" t="s">
        <v>616</v>
      </c>
      <c r="D411" s="18">
        <v>43634.879999999997</v>
      </c>
      <c r="E411" s="18">
        <v>1251.25</v>
      </c>
      <c r="F411" s="18">
        <v>42383.63</v>
      </c>
      <c r="G411" s="18">
        <v>323.510625</v>
      </c>
      <c r="H411" s="18">
        <v>42060.119375000002</v>
      </c>
      <c r="I411" s="18">
        <v>0</v>
      </c>
      <c r="J411" s="18">
        <v>-398.01948748562251</v>
      </c>
      <c r="K411" s="18">
        <v>43634.879999999997</v>
      </c>
    </row>
    <row r="412" spans="3:11" outlineLevel="1" x14ac:dyDescent="0.25">
      <c r="C412" s="16" t="s">
        <v>617</v>
      </c>
      <c r="D412" s="18">
        <v>1161.3699999999999</v>
      </c>
      <c r="E412" s="18">
        <v>172.02</v>
      </c>
      <c r="F412" s="18">
        <v>2150.7199999999998</v>
      </c>
      <c r="G412" s="18">
        <v>908.58243800000002</v>
      </c>
      <c r="H412" s="18">
        <v>1242.1375619999999</v>
      </c>
      <c r="I412" s="18">
        <v>600</v>
      </c>
      <c r="J412" s="18">
        <v>-530.77652405263825</v>
      </c>
      <c r="K412" s="18">
        <v>561.37</v>
      </c>
    </row>
    <row r="413" spans="3:11" outlineLevel="1" x14ac:dyDescent="0.25">
      <c r="C413" s="16" t="s">
        <v>618</v>
      </c>
      <c r="D413" s="18">
        <v>15992.4</v>
      </c>
      <c r="E413" s="18">
        <v>2498.2399999999998</v>
      </c>
      <c r="F413" s="18">
        <v>11292.12</v>
      </c>
      <c r="G413" s="18">
        <v>8253.84</v>
      </c>
      <c r="H413" s="18">
        <v>3038.28</v>
      </c>
      <c r="I413" s="18">
        <v>3748.1</v>
      </c>
      <c r="J413" s="18">
        <v>-5311.9399999999987</v>
      </c>
      <c r="K413" s="18">
        <v>12244.3</v>
      </c>
    </row>
    <row r="414" spans="3:11" outlineLevel="1" x14ac:dyDescent="0.25">
      <c r="C414" s="16" t="s">
        <v>619</v>
      </c>
      <c r="D414" s="18">
        <v>204832.75</v>
      </c>
      <c r="E414" s="18">
        <v>13506.5</v>
      </c>
      <c r="F414" s="18">
        <v>161627.5</v>
      </c>
      <c r="G414" s="18">
        <v>2103.0500000000002</v>
      </c>
      <c r="H414" s="18">
        <v>159524.45000000001</v>
      </c>
      <c r="I414" s="18">
        <v>0</v>
      </c>
      <c r="J414" s="18">
        <v>-2255.8277973465997</v>
      </c>
      <c r="K414" s="18">
        <v>204832.75</v>
      </c>
    </row>
    <row r="415" spans="3:11" outlineLevel="1" x14ac:dyDescent="0.25">
      <c r="C415" s="16" t="s">
        <v>620</v>
      </c>
      <c r="D415" s="18">
        <v>0</v>
      </c>
      <c r="E415" s="18">
        <v>0</v>
      </c>
      <c r="F415" s="18">
        <v>0</v>
      </c>
      <c r="G415" s="18">
        <v>460.82</v>
      </c>
      <c r="H415" s="18">
        <v>-460.82</v>
      </c>
      <c r="I415" s="18">
        <v>0</v>
      </c>
      <c r="J415" s="18">
        <v>-486.50996571200005</v>
      </c>
      <c r="K415" s="18">
        <v>0</v>
      </c>
    </row>
    <row r="416" spans="3:11" outlineLevel="1" x14ac:dyDescent="0.25">
      <c r="C416" s="16" t="s">
        <v>621</v>
      </c>
      <c r="D416" s="18">
        <v>9049.2099999999991</v>
      </c>
      <c r="E416" s="18">
        <v>1371.1</v>
      </c>
      <c r="F416" s="18">
        <v>6232.23</v>
      </c>
      <c r="G416" s="18">
        <v>184.59</v>
      </c>
      <c r="H416" s="18">
        <v>6047.64</v>
      </c>
      <c r="I416" s="18">
        <v>0</v>
      </c>
      <c r="J416" s="18">
        <v>-218.37471363089992</v>
      </c>
      <c r="K416" s="18">
        <v>9049.2099999999991</v>
      </c>
    </row>
    <row r="417" spans="3:11" outlineLevel="1" x14ac:dyDescent="0.25">
      <c r="C417" s="16" t="s">
        <v>622</v>
      </c>
      <c r="D417" s="18">
        <v>14900</v>
      </c>
      <c r="E417" s="18">
        <v>2579.98</v>
      </c>
      <c r="F417" s="18">
        <v>11091.86</v>
      </c>
      <c r="G417" s="18">
        <v>0</v>
      </c>
      <c r="H417" s="18">
        <v>11091.86</v>
      </c>
      <c r="I417" s="18">
        <v>0</v>
      </c>
      <c r="J417" s="18">
        <v>0</v>
      </c>
      <c r="K417" s="18">
        <v>14900</v>
      </c>
    </row>
    <row r="418" spans="3:11" outlineLevel="1" x14ac:dyDescent="0.25">
      <c r="C418" s="16" t="s">
        <v>623</v>
      </c>
      <c r="D418" s="18">
        <v>18254.02</v>
      </c>
      <c r="E418" s="18">
        <v>1447.95</v>
      </c>
      <c r="F418" s="18">
        <v>16199.69</v>
      </c>
      <c r="G418" s="18">
        <v>1170.618252</v>
      </c>
      <c r="H418" s="18">
        <v>15029.071748</v>
      </c>
      <c r="I418" s="18">
        <v>5000</v>
      </c>
      <c r="J418" s="18">
        <v>3732.4707150275894</v>
      </c>
      <c r="K418" s="18">
        <v>13254.02</v>
      </c>
    </row>
    <row r="419" spans="3:11" outlineLevel="1" x14ac:dyDescent="0.25">
      <c r="C419" s="16" t="s">
        <v>624</v>
      </c>
      <c r="D419" s="18">
        <v>26000</v>
      </c>
      <c r="E419" s="18">
        <v>4293.6000000000004</v>
      </c>
      <c r="F419" s="18">
        <v>21706.400000000001</v>
      </c>
      <c r="G419" s="18">
        <v>710</v>
      </c>
      <c r="H419" s="18">
        <v>20996.400000000001</v>
      </c>
      <c r="I419" s="18">
        <v>8580</v>
      </c>
      <c r="J419" s="18">
        <v>7851.7033774000001</v>
      </c>
      <c r="K419" s="18">
        <v>17420</v>
      </c>
    </row>
    <row r="420" spans="3:11" outlineLevel="1" x14ac:dyDescent="0.25">
      <c r="C420" s="16" t="s">
        <v>625</v>
      </c>
      <c r="D420" s="18">
        <v>145401.60000000001</v>
      </c>
      <c r="E420" s="18">
        <v>26824.400000000001</v>
      </c>
      <c r="F420" s="18">
        <v>106449.60000000001</v>
      </c>
      <c r="G420" s="18">
        <v>46763.628347999998</v>
      </c>
      <c r="H420" s="18">
        <v>59685.971652</v>
      </c>
      <c r="I420" s="18">
        <v>0</v>
      </c>
      <c r="J420" s="18">
        <v>-52773.865766067516</v>
      </c>
      <c r="K420" s="18">
        <v>145401.60000000001</v>
      </c>
    </row>
    <row r="421" spans="3:11" outlineLevel="1" x14ac:dyDescent="0.25">
      <c r="C421" s="16" t="s">
        <v>626</v>
      </c>
      <c r="D421" s="18">
        <v>19154.830000000002</v>
      </c>
      <c r="E421" s="18">
        <v>5987.16</v>
      </c>
      <c r="F421" s="18">
        <v>12612.96</v>
      </c>
      <c r="G421" s="18">
        <v>6422.83</v>
      </c>
      <c r="H421" s="18">
        <v>6190.13</v>
      </c>
      <c r="I421" s="18">
        <v>6321.11</v>
      </c>
      <c r="J421" s="18">
        <v>-1540.3501132500014</v>
      </c>
      <c r="K421" s="18">
        <v>12833.72</v>
      </c>
    </row>
    <row r="422" spans="3:11" outlineLevel="1" x14ac:dyDescent="0.25">
      <c r="C422" s="16" t="s">
        <v>627</v>
      </c>
      <c r="D422" s="18">
        <v>54000</v>
      </c>
      <c r="E422" s="18">
        <v>8993.7199999999993</v>
      </c>
      <c r="F422" s="18">
        <v>39949.550000000003</v>
      </c>
      <c r="G422" s="18">
        <v>24240.25</v>
      </c>
      <c r="H422" s="18">
        <v>15709.3</v>
      </c>
      <c r="I422" s="18">
        <v>17000</v>
      </c>
      <c r="J422" s="18">
        <v>-10391.779999999999</v>
      </c>
      <c r="K422" s="18">
        <v>37000</v>
      </c>
    </row>
    <row r="423" spans="3:11" outlineLevel="1" x14ac:dyDescent="0.25">
      <c r="C423" s="16" t="s">
        <v>628</v>
      </c>
      <c r="D423" s="18">
        <v>900</v>
      </c>
      <c r="E423" s="18">
        <v>202.22</v>
      </c>
      <c r="F423" s="18">
        <v>725.26</v>
      </c>
      <c r="G423" s="18">
        <v>454.88</v>
      </c>
      <c r="H423" s="18">
        <v>270.38</v>
      </c>
      <c r="I423" s="18">
        <v>900</v>
      </c>
      <c r="J423" s="18">
        <v>375.6209041024</v>
      </c>
      <c r="K423" s="18">
        <v>0</v>
      </c>
    </row>
    <row r="424" spans="3:11" outlineLevel="1" x14ac:dyDescent="0.25">
      <c r="C424" s="16" t="s">
        <v>629</v>
      </c>
      <c r="D424" s="18">
        <v>18363.41</v>
      </c>
      <c r="E424" s="18">
        <v>2288.85</v>
      </c>
      <c r="F424" s="18">
        <v>15094.58</v>
      </c>
      <c r="G424" s="18">
        <v>6745.39</v>
      </c>
      <c r="H424" s="18">
        <v>8349.19</v>
      </c>
      <c r="I424" s="18">
        <v>5509.02</v>
      </c>
      <c r="J424" s="18">
        <v>-1644.0095745519993</v>
      </c>
      <c r="K424" s="18">
        <v>12854.39</v>
      </c>
    </row>
    <row r="425" spans="3:11" outlineLevel="1" x14ac:dyDescent="0.25">
      <c r="C425" s="16" t="s">
        <v>630</v>
      </c>
      <c r="D425" s="18">
        <v>42318.6</v>
      </c>
      <c r="E425" s="18">
        <v>6950.8</v>
      </c>
      <c r="F425" s="18">
        <v>31962.400000000001</v>
      </c>
      <c r="G425" s="18">
        <v>63974.43</v>
      </c>
      <c r="H425" s="18">
        <v>-32012.03</v>
      </c>
      <c r="I425" s="18">
        <v>12695.58</v>
      </c>
      <c r="J425" s="18">
        <v>-59470.257583202387</v>
      </c>
      <c r="K425" s="18">
        <v>29623.02</v>
      </c>
    </row>
    <row r="426" spans="3:11" x14ac:dyDescent="0.25">
      <c r="C426" s="20" t="s">
        <v>837</v>
      </c>
      <c r="D426" s="30">
        <v>689646.91</v>
      </c>
      <c r="E426" s="21">
        <v>91948.32</v>
      </c>
      <c r="F426" s="21">
        <v>542259.53</v>
      </c>
      <c r="G426" s="21">
        <v>183047.66704</v>
      </c>
      <c r="H426" s="21">
        <v>359211.86296</v>
      </c>
      <c r="I426" s="21">
        <v>81147.460000000006</v>
      </c>
      <c r="J426" s="21">
        <v>-124650.96410590535</v>
      </c>
      <c r="K426" s="21">
        <v>608499.44999999995</v>
      </c>
    </row>
    <row r="427" spans="3:11" ht="0.95" customHeight="1" outlineLevel="1" x14ac:dyDescent="0.25">
      <c r="C427" s="17"/>
      <c r="D427" s="29"/>
      <c r="E427" s="19"/>
      <c r="F427" s="19"/>
      <c r="G427" s="19"/>
      <c r="H427" s="19"/>
      <c r="I427" s="19"/>
      <c r="J427" s="19"/>
      <c r="K427" s="19"/>
    </row>
    <row r="428" spans="3:11" outlineLevel="1" x14ac:dyDescent="0.25">
      <c r="C428" s="16" t="s">
        <v>631</v>
      </c>
      <c r="D428" s="18">
        <v>49750.3</v>
      </c>
      <c r="E428" s="18">
        <v>4971.6400000000003</v>
      </c>
      <c r="F428" s="18">
        <v>34313.279999999999</v>
      </c>
      <c r="G428" s="18">
        <v>0</v>
      </c>
      <c r="H428" s="18">
        <v>34313.279999999999</v>
      </c>
      <c r="I428" s="18">
        <v>10895.06</v>
      </c>
      <c r="J428" s="18">
        <v>10895.06</v>
      </c>
      <c r="K428" s="18">
        <v>38855.24</v>
      </c>
    </row>
    <row r="429" spans="3:11" outlineLevel="1" x14ac:dyDescent="0.25">
      <c r="C429" s="16" t="s">
        <v>632</v>
      </c>
      <c r="D429" s="18">
        <v>6990.68</v>
      </c>
      <c r="E429" s="18">
        <v>1420.33</v>
      </c>
      <c r="F429" s="18">
        <v>5416.36</v>
      </c>
      <c r="G429" s="18">
        <v>557.27</v>
      </c>
      <c r="H429" s="18">
        <v>4859.09</v>
      </c>
      <c r="I429" s="18">
        <v>1500</v>
      </c>
      <c r="J429" s="18">
        <v>823.99067152340012</v>
      </c>
      <c r="K429" s="18">
        <v>5490.68</v>
      </c>
    </row>
    <row r="430" spans="3:11" outlineLevel="1" x14ac:dyDescent="0.25">
      <c r="C430" s="16" t="s">
        <v>633</v>
      </c>
      <c r="D430" s="18">
        <v>10622.5</v>
      </c>
      <c r="E430" s="18">
        <v>1380.57</v>
      </c>
      <c r="F430" s="18">
        <v>8631.0300000000007</v>
      </c>
      <c r="G430" s="18">
        <v>3290.039655</v>
      </c>
      <c r="H430" s="18">
        <v>5340.9903450000002</v>
      </c>
      <c r="I430" s="18">
        <v>2900</v>
      </c>
      <c r="J430" s="18">
        <v>-838.32161914525386</v>
      </c>
      <c r="K430" s="18">
        <v>7722.5</v>
      </c>
    </row>
    <row r="431" spans="3:11" outlineLevel="1" x14ac:dyDescent="0.25">
      <c r="C431" s="16" t="s">
        <v>634</v>
      </c>
      <c r="D431" s="18">
        <v>14894.81</v>
      </c>
      <c r="E431" s="18">
        <v>1890.73</v>
      </c>
      <c r="F431" s="18">
        <v>12978.73</v>
      </c>
      <c r="G431" s="18">
        <v>4928.18</v>
      </c>
      <c r="H431" s="18">
        <v>8050.55</v>
      </c>
      <c r="I431" s="18">
        <v>4500</v>
      </c>
      <c r="J431" s="18">
        <v>-843.48592254330106</v>
      </c>
      <c r="K431" s="18">
        <v>10394.81</v>
      </c>
    </row>
    <row r="432" spans="3:11" outlineLevel="1" x14ac:dyDescent="0.25">
      <c r="C432" s="16" t="s">
        <v>635</v>
      </c>
      <c r="D432" s="18">
        <v>73147.8</v>
      </c>
      <c r="E432" s="18">
        <v>12274</v>
      </c>
      <c r="F432" s="18">
        <v>54863.6</v>
      </c>
      <c r="G432" s="18">
        <v>0</v>
      </c>
      <c r="H432" s="18">
        <v>54863.6</v>
      </c>
      <c r="I432" s="18">
        <v>0</v>
      </c>
      <c r="J432" s="18">
        <v>0</v>
      </c>
      <c r="K432" s="18">
        <v>73147.8</v>
      </c>
    </row>
    <row r="433" spans="3:11" outlineLevel="1" x14ac:dyDescent="0.25">
      <c r="C433" s="16" t="s">
        <v>636</v>
      </c>
      <c r="D433" s="18">
        <v>26722.75</v>
      </c>
      <c r="E433" s="18">
        <v>10017.530000000001</v>
      </c>
      <c r="F433" s="18">
        <v>16039.57</v>
      </c>
      <c r="G433" s="18">
        <v>12217.21</v>
      </c>
      <c r="H433" s="18">
        <v>3822.36</v>
      </c>
      <c r="I433" s="18">
        <v>0</v>
      </c>
      <c r="J433" s="18">
        <v>-13530.680000000002</v>
      </c>
      <c r="K433" s="18">
        <v>26722.75</v>
      </c>
    </row>
    <row r="434" spans="3:11" outlineLevel="1" x14ac:dyDescent="0.25">
      <c r="C434" s="16" t="s">
        <v>637</v>
      </c>
      <c r="D434" s="18">
        <v>35113.79</v>
      </c>
      <c r="E434" s="18">
        <v>6535.75</v>
      </c>
      <c r="F434" s="18">
        <v>27832.03</v>
      </c>
      <c r="G434" s="18">
        <v>1846.578628</v>
      </c>
      <c r="H434" s="18">
        <v>25985.451372</v>
      </c>
      <c r="I434" s="18">
        <v>8778.4699999999993</v>
      </c>
      <c r="J434" s="18">
        <v>6718.0559167486454</v>
      </c>
      <c r="K434" s="18">
        <v>26335.32</v>
      </c>
    </row>
    <row r="435" spans="3:11" outlineLevel="1" x14ac:dyDescent="0.25">
      <c r="C435" s="16" t="s">
        <v>638</v>
      </c>
      <c r="D435" s="18">
        <v>29000</v>
      </c>
      <c r="E435" s="18">
        <v>4818.9799999999996</v>
      </c>
      <c r="F435" s="18">
        <v>23595.54</v>
      </c>
      <c r="G435" s="18">
        <v>0</v>
      </c>
      <c r="H435" s="18">
        <v>23595.54</v>
      </c>
      <c r="I435" s="18">
        <v>0</v>
      </c>
      <c r="J435" s="18">
        <v>0</v>
      </c>
      <c r="K435" s="18">
        <v>29000</v>
      </c>
    </row>
    <row r="436" spans="3:11" outlineLevel="1" x14ac:dyDescent="0.25">
      <c r="C436" s="16" t="s">
        <v>639</v>
      </c>
      <c r="D436" s="18">
        <v>15900</v>
      </c>
      <c r="E436" s="18">
        <v>3866.91</v>
      </c>
      <c r="F436" s="18">
        <v>11557.47</v>
      </c>
      <c r="G436" s="18">
        <v>2661.819328</v>
      </c>
      <c r="H436" s="18">
        <v>8895.6506719999998</v>
      </c>
      <c r="I436" s="18">
        <v>5000</v>
      </c>
      <c r="J436" s="18">
        <v>1866.2911511268603</v>
      </c>
      <c r="K436" s="18">
        <v>10900</v>
      </c>
    </row>
    <row r="437" spans="3:11" outlineLevel="1" x14ac:dyDescent="0.25">
      <c r="C437" s="16" t="s">
        <v>640</v>
      </c>
      <c r="D437" s="18">
        <v>10930.22</v>
      </c>
      <c r="E437" s="18">
        <v>2283.2399999999998</v>
      </c>
      <c r="F437" s="18">
        <v>7205.84</v>
      </c>
      <c r="G437" s="18">
        <v>2000.1625529999999</v>
      </c>
      <c r="H437" s="18">
        <v>5205.677447</v>
      </c>
      <c r="I437" s="18">
        <v>0</v>
      </c>
      <c r="J437" s="18">
        <v>-2319.3559774733658</v>
      </c>
      <c r="K437" s="18">
        <v>10930.22</v>
      </c>
    </row>
    <row r="438" spans="3:11" outlineLevel="1" x14ac:dyDescent="0.25">
      <c r="C438" s="16" t="s">
        <v>189</v>
      </c>
      <c r="D438" s="18">
        <v>26000</v>
      </c>
      <c r="E438" s="18">
        <v>2826.88</v>
      </c>
      <c r="F438" s="18">
        <v>21524.22</v>
      </c>
      <c r="G438" s="18">
        <v>840.97543499999995</v>
      </c>
      <c r="H438" s="18">
        <v>20683.244565000001</v>
      </c>
      <c r="I438" s="18">
        <v>7500</v>
      </c>
      <c r="J438" s="18">
        <v>6587.0677488927422</v>
      </c>
      <c r="K438" s="18">
        <v>18500</v>
      </c>
    </row>
    <row r="439" spans="3:11" outlineLevel="1" x14ac:dyDescent="0.25">
      <c r="C439" s="16" t="s">
        <v>641</v>
      </c>
      <c r="D439" s="18">
        <v>7307.51</v>
      </c>
      <c r="E439" s="18">
        <v>1378.65</v>
      </c>
      <c r="F439" s="18">
        <v>5322.48</v>
      </c>
      <c r="G439" s="18">
        <v>4500</v>
      </c>
      <c r="H439" s="18">
        <v>822.48</v>
      </c>
      <c r="I439" s="18">
        <v>0</v>
      </c>
      <c r="J439" s="18">
        <v>-4500</v>
      </c>
      <c r="K439" s="18">
        <v>7307.51</v>
      </c>
    </row>
    <row r="440" spans="3:11" outlineLevel="1" x14ac:dyDescent="0.25">
      <c r="C440" s="16" t="s">
        <v>642</v>
      </c>
      <c r="D440" s="18">
        <v>33664.32</v>
      </c>
      <c r="E440" s="18">
        <v>3030.86</v>
      </c>
      <c r="F440" s="18">
        <v>27860.19</v>
      </c>
      <c r="G440" s="18">
        <v>380.701188</v>
      </c>
      <c r="H440" s="18">
        <v>27479.488812</v>
      </c>
      <c r="I440" s="18">
        <v>11000</v>
      </c>
      <c r="J440" s="18">
        <v>10561.152203926393</v>
      </c>
      <c r="K440" s="18">
        <v>22664.32</v>
      </c>
    </row>
    <row r="441" spans="3:11" outlineLevel="1" x14ac:dyDescent="0.25">
      <c r="C441" s="16" t="s">
        <v>643</v>
      </c>
      <c r="D441" s="18">
        <v>14570.88</v>
      </c>
      <c r="E441" s="18">
        <v>2682.44</v>
      </c>
      <c r="F441" s="18">
        <v>10675.68</v>
      </c>
      <c r="G441" s="18">
        <v>829.15</v>
      </c>
      <c r="H441" s="18">
        <v>9846.5300000000007</v>
      </c>
      <c r="I441" s="18">
        <v>0</v>
      </c>
      <c r="J441" s="18">
        <v>-887.45943846080002</v>
      </c>
      <c r="K441" s="18">
        <v>14570.88</v>
      </c>
    </row>
    <row r="442" spans="3:11" outlineLevel="1" x14ac:dyDescent="0.25">
      <c r="C442" s="16" t="s">
        <v>644</v>
      </c>
      <c r="D442" s="18">
        <v>634785.46</v>
      </c>
      <c r="E442" s="18">
        <v>199075.58</v>
      </c>
      <c r="F442" s="18">
        <v>363649.68</v>
      </c>
      <c r="G442" s="18">
        <v>23412.13</v>
      </c>
      <c r="H442" s="18">
        <v>340237.55</v>
      </c>
      <c r="I442" s="18">
        <v>158696.4</v>
      </c>
      <c r="J442" s="18">
        <v>132252.44862512278</v>
      </c>
      <c r="K442" s="18">
        <v>476089.06</v>
      </c>
    </row>
    <row r="443" spans="3:11" outlineLevel="1" x14ac:dyDescent="0.25">
      <c r="C443" s="16" t="s">
        <v>645</v>
      </c>
      <c r="D443" s="18">
        <v>7490</v>
      </c>
      <c r="E443" s="18">
        <v>757.72</v>
      </c>
      <c r="F443" s="18">
        <v>6070.82</v>
      </c>
      <c r="G443" s="18">
        <v>1924.08</v>
      </c>
      <c r="H443" s="18">
        <v>4146.74</v>
      </c>
      <c r="I443" s="18">
        <v>2246.9899999999998</v>
      </c>
      <c r="J443" s="18">
        <v>275.90999999999963</v>
      </c>
      <c r="K443" s="18">
        <v>5243.01</v>
      </c>
    </row>
    <row r="444" spans="3:11" outlineLevel="1" x14ac:dyDescent="0.25">
      <c r="C444" s="16" t="s">
        <v>646</v>
      </c>
      <c r="D444" s="18">
        <v>8000</v>
      </c>
      <c r="E444" s="18">
        <v>1462.75</v>
      </c>
      <c r="F444" s="18">
        <v>5904.65</v>
      </c>
      <c r="G444" s="18">
        <v>16218.93</v>
      </c>
      <c r="H444" s="18">
        <v>-10314.280000000001</v>
      </c>
      <c r="I444" s="18">
        <v>2400.0100000000002</v>
      </c>
      <c r="J444" s="18">
        <v>-15602.782628927</v>
      </c>
      <c r="K444" s="18">
        <v>5599.99</v>
      </c>
    </row>
    <row r="445" spans="3:11" outlineLevel="1" x14ac:dyDescent="0.25">
      <c r="C445" s="16" t="s">
        <v>647</v>
      </c>
      <c r="D445" s="18">
        <v>14000</v>
      </c>
      <c r="E445" s="18">
        <v>2780.22</v>
      </c>
      <c r="F445" s="18">
        <v>10158.27</v>
      </c>
      <c r="G445" s="18">
        <v>2790.55</v>
      </c>
      <c r="H445" s="18">
        <v>7367.72</v>
      </c>
      <c r="I445" s="18">
        <v>4200.0200000000004</v>
      </c>
      <c r="J445" s="18">
        <v>997.7673710730005</v>
      </c>
      <c r="K445" s="18">
        <v>9799.98</v>
      </c>
    </row>
    <row r="446" spans="3:11" outlineLevel="1" x14ac:dyDescent="0.25">
      <c r="C446" s="16" t="s">
        <v>648</v>
      </c>
      <c r="D446" s="18">
        <v>22000</v>
      </c>
      <c r="E446" s="18">
        <v>3276.34</v>
      </c>
      <c r="F446" s="18">
        <v>17169.34</v>
      </c>
      <c r="G446" s="18">
        <v>5435.7550000000001</v>
      </c>
      <c r="H446" s="18">
        <v>11733.584999999999</v>
      </c>
      <c r="I446" s="18">
        <v>6599.99</v>
      </c>
      <c r="J446" s="18">
        <v>429.19792030444842</v>
      </c>
      <c r="K446" s="18">
        <v>15400.01</v>
      </c>
    </row>
    <row r="447" spans="3:11" outlineLevel="1" x14ac:dyDescent="0.25">
      <c r="C447" s="16" t="s">
        <v>649</v>
      </c>
      <c r="D447" s="18">
        <v>38000</v>
      </c>
      <c r="E447" s="18">
        <v>6720.18</v>
      </c>
      <c r="F447" s="18">
        <v>28231.14</v>
      </c>
      <c r="G447" s="18">
        <v>2578.42</v>
      </c>
      <c r="H447" s="18">
        <v>25652.720000000001</v>
      </c>
      <c r="I447" s="18">
        <v>8550.01</v>
      </c>
      <c r="J447" s="18">
        <v>5506.0530452149997</v>
      </c>
      <c r="K447" s="18">
        <v>29449.99</v>
      </c>
    </row>
    <row r="448" spans="3:11" outlineLevel="1" x14ac:dyDescent="0.25">
      <c r="C448" s="16" t="s">
        <v>650</v>
      </c>
      <c r="D448" s="18">
        <v>366000</v>
      </c>
      <c r="E448" s="18">
        <v>79258.720000000001</v>
      </c>
      <c r="F448" s="18">
        <v>143370.64000000001</v>
      </c>
      <c r="G448" s="18">
        <v>50232.62</v>
      </c>
      <c r="H448" s="18">
        <v>93138.02</v>
      </c>
      <c r="I448" s="18">
        <v>73199.990000000005</v>
      </c>
      <c r="J448" s="18">
        <v>16893.731018228395</v>
      </c>
      <c r="K448" s="18">
        <v>292800.01</v>
      </c>
    </row>
    <row r="449" spans="3:11" outlineLevel="1" x14ac:dyDescent="0.25">
      <c r="C449" s="16" t="s">
        <v>651</v>
      </c>
      <c r="D449" s="18">
        <v>14483.88</v>
      </c>
      <c r="E449" s="18">
        <v>4123.4399999999996</v>
      </c>
      <c r="F449" s="18">
        <v>20595.560000000001</v>
      </c>
      <c r="G449" s="18">
        <v>4257.66</v>
      </c>
      <c r="H449" s="18">
        <v>16337.9</v>
      </c>
      <c r="I449" s="18">
        <v>0</v>
      </c>
      <c r="J449" s="18">
        <v>-4786.32</v>
      </c>
      <c r="K449" s="18">
        <v>14483.88</v>
      </c>
    </row>
    <row r="450" spans="3:11" outlineLevel="1" x14ac:dyDescent="0.25">
      <c r="C450" s="16" t="s">
        <v>652</v>
      </c>
      <c r="D450" s="18">
        <v>16121.19</v>
      </c>
      <c r="E450" s="18">
        <v>3720.29</v>
      </c>
      <c r="F450" s="18">
        <v>11763.28</v>
      </c>
      <c r="G450" s="18">
        <v>3991.77</v>
      </c>
      <c r="H450" s="18">
        <v>7771.51</v>
      </c>
      <c r="I450" s="18">
        <v>0</v>
      </c>
      <c r="J450" s="18">
        <v>-4899.1212719829991</v>
      </c>
      <c r="K450" s="18">
        <v>16121.19</v>
      </c>
    </row>
    <row r="451" spans="3:11" outlineLevel="1" x14ac:dyDescent="0.25">
      <c r="C451" s="16" t="s">
        <v>653</v>
      </c>
      <c r="D451" s="18">
        <v>10106.379999999999</v>
      </c>
      <c r="E451" s="18">
        <v>1590.6</v>
      </c>
      <c r="F451" s="18">
        <v>7909.43</v>
      </c>
      <c r="G451" s="18">
        <v>4019.74</v>
      </c>
      <c r="H451" s="18">
        <v>3889.69</v>
      </c>
      <c r="I451" s="18">
        <v>3264.83</v>
      </c>
      <c r="J451" s="18">
        <v>-1225.4699999999993</v>
      </c>
      <c r="K451" s="18">
        <v>6841.55</v>
      </c>
    </row>
    <row r="452" spans="3:11" x14ac:dyDescent="0.25">
      <c r="C452" s="20" t="s">
        <v>838</v>
      </c>
      <c r="D452" s="30">
        <v>1485602.47</v>
      </c>
      <c r="E452" s="21">
        <v>362144.35</v>
      </c>
      <c r="F452" s="21">
        <v>882638.83</v>
      </c>
      <c r="G452" s="21">
        <v>148913.74178700001</v>
      </c>
      <c r="H452" s="21">
        <v>733725.08821299998</v>
      </c>
      <c r="I452" s="21">
        <v>311231.77</v>
      </c>
      <c r="J452" s="21">
        <v>144373.72881362893</v>
      </c>
      <c r="K452" s="21">
        <v>1174370.7</v>
      </c>
    </row>
    <row r="453" spans="3:11" ht="0.95" customHeight="1" outlineLevel="1" x14ac:dyDescent="0.25">
      <c r="C453" s="17"/>
      <c r="D453" s="29"/>
      <c r="E453" s="19"/>
      <c r="F453" s="19"/>
      <c r="G453" s="19"/>
      <c r="H453" s="19"/>
      <c r="I453" s="19"/>
      <c r="J453" s="19"/>
      <c r="K453" s="19"/>
    </row>
    <row r="454" spans="3:11" outlineLevel="1" x14ac:dyDescent="0.25">
      <c r="C454" s="16" t="s">
        <v>654</v>
      </c>
      <c r="D454" s="18">
        <v>1646.28</v>
      </c>
      <c r="E454" s="18">
        <v>134.58000000000001</v>
      </c>
      <c r="F454" s="18">
        <v>1511.35</v>
      </c>
      <c r="G454" s="18">
        <v>5970.1156719999999</v>
      </c>
      <c r="H454" s="18">
        <v>-4458.7656720000004</v>
      </c>
      <c r="I454" s="18">
        <v>0</v>
      </c>
      <c r="J454" s="18">
        <v>-6514.5181524268683</v>
      </c>
      <c r="K454" s="18">
        <v>1646.28</v>
      </c>
    </row>
    <row r="455" spans="3:11" outlineLevel="1" x14ac:dyDescent="0.25">
      <c r="C455" s="16" t="s">
        <v>655</v>
      </c>
      <c r="D455" s="18">
        <v>23624.87</v>
      </c>
      <c r="E455" s="18">
        <v>3236.84</v>
      </c>
      <c r="F455" s="18">
        <v>18310.91</v>
      </c>
      <c r="G455" s="18">
        <v>3334</v>
      </c>
      <c r="H455" s="18">
        <v>14976.91</v>
      </c>
      <c r="I455" s="18">
        <v>7000</v>
      </c>
      <c r="J455" s="18">
        <v>3181.1050835000001</v>
      </c>
      <c r="K455" s="18">
        <v>16624.87</v>
      </c>
    </row>
    <row r="456" spans="3:11" outlineLevel="1" x14ac:dyDescent="0.25">
      <c r="C456" s="16" t="s">
        <v>656</v>
      </c>
      <c r="D456" s="18">
        <v>1538.06</v>
      </c>
      <c r="E456" s="18">
        <v>366.53</v>
      </c>
      <c r="F456" s="18">
        <v>1121.1099999999999</v>
      </c>
      <c r="G456" s="18">
        <v>15</v>
      </c>
      <c r="H456" s="18">
        <v>1106.1099999999999</v>
      </c>
      <c r="I456" s="18">
        <v>0</v>
      </c>
      <c r="J456" s="18">
        <v>-16.5</v>
      </c>
      <c r="K456" s="18">
        <v>1538.06</v>
      </c>
    </row>
    <row r="457" spans="3:11" outlineLevel="1" x14ac:dyDescent="0.25">
      <c r="C457" s="16" t="s">
        <v>657</v>
      </c>
      <c r="D457" s="18">
        <v>132</v>
      </c>
      <c r="E457" s="18">
        <v>22</v>
      </c>
      <c r="F457" s="18">
        <v>100</v>
      </c>
      <c r="G457" s="18">
        <v>0</v>
      </c>
      <c r="H457" s="18">
        <v>100</v>
      </c>
      <c r="I457" s="18">
        <v>0</v>
      </c>
      <c r="J457" s="18">
        <v>0</v>
      </c>
      <c r="K457" s="18">
        <v>132</v>
      </c>
    </row>
    <row r="458" spans="3:11" outlineLevel="1" x14ac:dyDescent="0.25">
      <c r="C458" s="16" t="s">
        <v>658</v>
      </c>
      <c r="D458" s="18">
        <v>6210.76</v>
      </c>
      <c r="E458" s="18">
        <v>1079.83</v>
      </c>
      <c r="F458" s="18">
        <v>4525.8500000000004</v>
      </c>
      <c r="G458" s="18">
        <v>1796.889588</v>
      </c>
      <c r="H458" s="18">
        <v>2728.9604119999999</v>
      </c>
      <c r="I458" s="18">
        <v>2000</v>
      </c>
      <c r="J458" s="18">
        <v>-18.700739693787455</v>
      </c>
      <c r="K458" s="18">
        <v>4210.76</v>
      </c>
    </row>
    <row r="459" spans="3:11" outlineLevel="1" x14ac:dyDescent="0.25">
      <c r="C459" s="16" t="s">
        <v>659</v>
      </c>
      <c r="D459" s="18">
        <v>5094.72</v>
      </c>
      <c r="E459" s="18">
        <v>765.41</v>
      </c>
      <c r="F459" s="18">
        <v>3927.21</v>
      </c>
      <c r="G459" s="18">
        <v>2711.8290750000001</v>
      </c>
      <c r="H459" s="18">
        <v>1215.3809249999999</v>
      </c>
      <c r="I459" s="18">
        <v>5094.72</v>
      </c>
      <c r="J459" s="18">
        <v>2025.7520966599968</v>
      </c>
      <c r="K459" s="18">
        <v>0</v>
      </c>
    </row>
    <row r="460" spans="3:11" outlineLevel="1" x14ac:dyDescent="0.25">
      <c r="C460" s="16" t="s">
        <v>660</v>
      </c>
      <c r="D460" s="18">
        <v>5358.4</v>
      </c>
      <c r="E460" s="18">
        <v>966.45</v>
      </c>
      <c r="F460" s="18">
        <v>3976.47</v>
      </c>
      <c r="G460" s="18">
        <v>1881</v>
      </c>
      <c r="H460" s="18">
        <v>2095.4699999999998</v>
      </c>
      <c r="I460" s="18">
        <v>1500</v>
      </c>
      <c r="J460" s="18">
        <v>-622.97019082499992</v>
      </c>
      <c r="K460" s="18">
        <v>3858.4</v>
      </c>
    </row>
    <row r="461" spans="3:11" outlineLevel="1" x14ac:dyDescent="0.25">
      <c r="C461" s="16" t="s">
        <v>661</v>
      </c>
      <c r="D461" s="18">
        <v>6000</v>
      </c>
      <c r="E461" s="18">
        <v>791.55</v>
      </c>
      <c r="F461" s="18">
        <v>4979.26</v>
      </c>
      <c r="G461" s="18">
        <v>1745.74875</v>
      </c>
      <c r="H461" s="18">
        <v>3233.51125</v>
      </c>
      <c r="I461" s="18">
        <v>1980</v>
      </c>
      <c r="J461" s="18">
        <v>86.051249999999982</v>
      </c>
      <c r="K461" s="18">
        <v>4020</v>
      </c>
    </row>
    <row r="462" spans="3:11" outlineLevel="1" x14ac:dyDescent="0.25">
      <c r="C462" s="16" t="s">
        <v>662</v>
      </c>
      <c r="D462" s="18">
        <v>11030.94</v>
      </c>
      <c r="E462" s="18">
        <v>2022.7</v>
      </c>
      <c r="F462" s="18">
        <v>8150.94</v>
      </c>
      <c r="G462" s="18">
        <v>249.06</v>
      </c>
      <c r="H462" s="18">
        <v>7901.88</v>
      </c>
      <c r="I462" s="18">
        <v>0</v>
      </c>
      <c r="J462" s="18">
        <v>-316.69569217469996</v>
      </c>
      <c r="K462" s="18">
        <v>11030.94</v>
      </c>
    </row>
    <row r="463" spans="3:11" outlineLevel="1" x14ac:dyDescent="0.25">
      <c r="C463" s="16" t="s">
        <v>663</v>
      </c>
      <c r="D463" s="18">
        <v>7015.47</v>
      </c>
      <c r="E463" s="18">
        <v>1656.71</v>
      </c>
      <c r="F463" s="18">
        <v>4661.29</v>
      </c>
      <c r="G463" s="18">
        <v>3869.14</v>
      </c>
      <c r="H463" s="18">
        <v>792.15</v>
      </c>
      <c r="I463" s="18">
        <v>0</v>
      </c>
      <c r="J463" s="18">
        <v>-4010.4106580336002</v>
      </c>
      <c r="K463" s="18">
        <v>7015.47</v>
      </c>
    </row>
    <row r="464" spans="3:11" outlineLevel="1" x14ac:dyDescent="0.25">
      <c r="C464" s="16" t="s">
        <v>664</v>
      </c>
      <c r="D464" s="18">
        <v>265884.98</v>
      </c>
      <c r="E464" s="18">
        <v>61427.5</v>
      </c>
      <c r="F464" s="18">
        <v>163717.68</v>
      </c>
      <c r="G464" s="18">
        <v>5167.7634280000002</v>
      </c>
      <c r="H464" s="18">
        <v>158549.91657199999</v>
      </c>
      <c r="I464" s="18">
        <v>59824.12</v>
      </c>
      <c r="J464" s="18">
        <v>54134.641611627805</v>
      </c>
      <c r="K464" s="18">
        <v>206060.86</v>
      </c>
    </row>
    <row r="465" spans="3:11" outlineLevel="1" x14ac:dyDescent="0.25">
      <c r="C465" s="16" t="s">
        <v>665</v>
      </c>
      <c r="D465" s="18">
        <v>17281.27</v>
      </c>
      <c r="E465" s="18">
        <v>2746</v>
      </c>
      <c r="F465" s="18">
        <v>13986.3</v>
      </c>
      <c r="G465" s="18">
        <v>5857.9435370000001</v>
      </c>
      <c r="H465" s="18">
        <v>8128.3564630000001</v>
      </c>
      <c r="I465" s="18">
        <v>5000</v>
      </c>
      <c r="J465" s="18">
        <v>-1681.360441636084</v>
      </c>
      <c r="K465" s="18">
        <v>12281.27</v>
      </c>
    </row>
    <row r="466" spans="3:11" outlineLevel="1" x14ac:dyDescent="0.25">
      <c r="C466" s="16" t="s">
        <v>666</v>
      </c>
      <c r="D466" s="18">
        <v>45900</v>
      </c>
      <c r="E466" s="18">
        <v>8521</v>
      </c>
      <c r="F466" s="18">
        <v>35222.199999999997</v>
      </c>
      <c r="G466" s="18">
        <v>5902.5050000000001</v>
      </c>
      <c r="H466" s="18">
        <v>29319.695</v>
      </c>
      <c r="I466" s="18">
        <v>13500</v>
      </c>
      <c r="J466" s="18">
        <v>6842.7452863845001</v>
      </c>
      <c r="K466" s="18">
        <v>32400</v>
      </c>
    </row>
    <row r="467" spans="3:11" outlineLevel="1" x14ac:dyDescent="0.25">
      <c r="C467" s="16" t="s">
        <v>667</v>
      </c>
      <c r="D467" s="18">
        <v>92204.32</v>
      </c>
      <c r="E467" s="18">
        <v>47123.31</v>
      </c>
      <c r="F467" s="18">
        <v>226293.45</v>
      </c>
      <c r="G467" s="18">
        <v>177.36413999999999</v>
      </c>
      <c r="H467" s="18">
        <v>226116.08585999999</v>
      </c>
      <c r="I467" s="18">
        <v>0</v>
      </c>
      <c r="J467" s="18">
        <v>-177.36413999999999</v>
      </c>
      <c r="K467" s="18">
        <v>92204.32</v>
      </c>
    </row>
    <row r="468" spans="3:11" outlineLevel="1" x14ac:dyDescent="0.25">
      <c r="C468" s="16" t="s">
        <v>668</v>
      </c>
      <c r="D468" s="18">
        <v>18999.55</v>
      </c>
      <c r="E468" s="18">
        <v>3106.45</v>
      </c>
      <c r="F468" s="18">
        <v>15292.53</v>
      </c>
      <c r="G468" s="18">
        <v>1839.12</v>
      </c>
      <c r="H468" s="18">
        <v>13453.41</v>
      </c>
      <c r="I468" s="18">
        <v>5000</v>
      </c>
      <c r="J468" s="18">
        <v>2964.58</v>
      </c>
      <c r="K468" s="18">
        <v>13999.55</v>
      </c>
    </row>
    <row r="469" spans="3:11" outlineLevel="1" x14ac:dyDescent="0.25">
      <c r="C469" s="16" t="s">
        <v>669</v>
      </c>
      <c r="D469" s="18">
        <v>45457.08</v>
      </c>
      <c r="E469" s="18">
        <v>8642.58</v>
      </c>
      <c r="F469" s="18">
        <v>35710.699999999997</v>
      </c>
      <c r="G469" s="18">
        <v>11732.082376</v>
      </c>
      <c r="H469" s="18">
        <v>23978.617623999999</v>
      </c>
      <c r="I469" s="18">
        <v>7500.41</v>
      </c>
      <c r="J469" s="18">
        <v>-5870.2859511360166</v>
      </c>
      <c r="K469" s="18">
        <v>37956.67</v>
      </c>
    </row>
    <row r="470" spans="3:11" outlineLevel="1" x14ac:dyDescent="0.25">
      <c r="C470" s="16" t="s">
        <v>670</v>
      </c>
      <c r="D470" s="18">
        <v>6733.24</v>
      </c>
      <c r="E470" s="18">
        <v>1282.94</v>
      </c>
      <c r="F470" s="18">
        <v>4898.9799999999996</v>
      </c>
      <c r="G470" s="18">
        <v>103965.061846</v>
      </c>
      <c r="H470" s="18">
        <v>-99066.081846000001</v>
      </c>
      <c r="I470" s="18">
        <v>0</v>
      </c>
      <c r="J470" s="18">
        <v>-114425.50869107497</v>
      </c>
      <c r="K470" s="18">
        <v>6733.24</v>
      </c>
    </row>
    <row r="471" spans="3:11" outlineLevel="1" x14ac:dyDescent="0.25">
      <c r="C471" s="16" t="s">
        <v>671</v>
      </c>
      <c r="D471" s="18">
        <v>65906.570000000007</v>
      </c>
      <c r="E471" s="18">
        <v>15209.21</v>
      </c>
      <c r="F471" s="18">
        <v>21899.4</v>
      </c>
      <c r="G471" s="18">
        <v>0.18</v>
      </c>
      <c r="H471" s="18">
        <v>21899.22</v>
      </c>
      <c r="I471" s="18">
        <v>26.75</v>
      </c>
      <c r="J471" s="18">
        <v>26.57</v>
      </c>
      <c r="K471" s="18">
        <v>65879.820000000007</v>
      </c>
    </row>
    <row r="472" spans="3:11" outlineLevel="1" x14ac:dyDescent="0.25">
      <c r="C472" s="16" t="s">
        <v>672</v>
      </c>
      <c r="D472" s="18">
        <v>44579.519999999997</v>
      </c>
      <c r="E472" s="18">
        <v>9175.42</v>
      </c>
      <c r="F472" s="18">
        <v>31600.16</v>
      </c>
      <c r="G472" s="18">
        <v>6230.1855340000002</v>
      </c>
      <c r="H472" s="18">
        <v>25369.974466</v>
      </c>
      <c r="I472" s="18">
        <v>7133.39</v>
      </c>
      <c r="J472" s="18">
        <v>40.140451161610599</v>
      </c>
      <c r="K472" s="18">
        <v>37446.129999999997</v>
      </c>
    </row>
    <row r="473" spans="3:11" outlineLevel="1" x14ac:dyDescent="0.25">
      <c r="C473" s="16" t="s">
        <v>673</v>
      </c>
      <c r="D473" s="18">
        <v>23381.66</v>
      </c>
      <c r="E473" s="18">
        <v>4374.3900000000003</v>
      </c>
      <c r="F473" s="18">
        <v>17688.990000000002</v>
      </c>
      <c r="G473" s="18">
        <v>160.19999999999999</v>
      </c>
      <c r="H473" s="18">
        <v>17528.79</v>
      </c>
      <c r="I473" s="18">
        <v>0</v>
      </c>
      <c r="J473" s="18">
        <v>-196.83898675649996</v>
      </c>
      <c r="K473" s="18">
        <v>23381.66</v>
      </c>
    </row>
    <row r="474" spans="3:11" outlineLevel="1" x14ac:dyDescent="0.25">
      <c r="C474" s="16" t="s">
        <v>674</v>
      </c>
      <c r="D474" s="18">
        <v>7270.08</v>
      </c>
      <c r="E474" s="18">
        <v>1341.22</v>
      </c>
      <c r="F474" s="18">
        <v>5322.48</v>
      </c>
      <c r="G474" s="18">
        <v>0</v>
      </c>
      <c r="H474" s="18">
        <v>5322.48</v>
      </c>
      <c r="I474" s="18">
        <v>0</v>
      </c>
      <c r="J474" s="18">
        <v>0</v>
      </c>
      <c r="K474" s="18">
        <v>7270.08</v>
      </c>
    </row>
    <row r="475" spans="3:11" outlineLevel="1" x14ac:dyDescent="0.25">
      <c r="C475" s="16" t="s">
        <v>675</v>
      </c>
      <c r="D475" s="18">
        <v>27000</v>
      </c>
      <c r="E475" s="18">
        <v>5869.68</v>
      </c>
      <c r="F475" s="18">
        <v>18853.28</v>
      </c>
      <c r="G475" s="18">
        <v>3368.48</v>
      </c>
      <c r="H475" s="18">
        <v>15484.8</v>
      </c>
      <c r="I475" s="18">
        <v>0</v>
      </c>
      <c r="J475" s="18">
        <v>-3806.9300000000003</v>
      </c>
      <c r="K475" s="18">
        <v>27000</v>
      </c>
    </row>
    <row r="476" spans="3:11" outlineLevel="1" x14ac:dyDescent="0.25">
      <c r="C476" s="16" t="s">
        <v>676</v>
      </c>
      <c r="D476" s="18">
        <v>0</v>
      </c>
      <c r="E476" s="18">
        <v>0</v>
      </c>
      <c r="F476" s="18">
        <v>0</v>
      </c>
      <c r="G476" s="18">
        <v>164.33125999999999</v>
      </c>
      <c r="H476" s="18">
        <v>-164.33125999999999</v>
      </c>
      <c r="I476" s="18">
        <v>0</v>
      </c>
      <c r="J476" s="18">
        <v>-200.48534966435483</v>
      </c>
      <c r="K476" s="18">
        <v>0</v>
      </c>
    </row>
    <row r="477" spans="3:11" outlineLevel="1" x14ac:dyDescent="0.25">
      <c r="C477" s="16" t="s">
        <v>677</v>
      </c>
      <c r="D477" s="18">
        <v>22500</v>
      </c>
      <c r="E477" s="18">
        <v>4713.42</v>
      </c>
      <c r="F477" s="18">
        <v>15967.44</v>
      </c>
      <c r="G477" s="18">
        <v>12999.91143</v>
      </c>
      <c r="H477" s="18">
        <v>2967.5285699999999</v>
      </c>
      <c r="I477" s="18">
        <v>7500</v>
      </c>
      <c r="J477" s="18">
        <v>-7080.4732790237922</v>
      </c>
      <c r="K477" s="18">
        <v>15000</v>
      </c>
    </row>
    <row r="478" spans="3:11" outlineLevel="1" x14ac:dyDescent="0.25">
      <c r="C478" s="16" t="s">
        <v>678</v>
      </c>
      <c r="D478" s="18">
        <v>1346.13</v>
      </c>
      <c r="E478" s="18">
        <v>122.38</v>
      </c>
      <c r="F478" s="18">
        <v>1223.75</v>
      </c>
      <c r="G478" s="18">
        <v>1223.75</v>
      </c>
      <c r="H478" s="18">
        <v>0</v>
      </c>
      <c r="I478" s="18">
        <v>1346.13</v>
      </c>
      <c r="J478" s="18">
        <v>122.38000000000011</v>
      </c>
      <c r="K478" s="18">
        <v>0</v>
      </c>
    </row>
    <row r="479" spans="3:11" outlineLevel="1" x14ac:dyDescent="0.25">
      <c r="C479" s="16" t="s">
        <v>679</v>
      </c>
      <c r="D479" s="18">
        <v>290.60000000000002</v>
      </c>
      <c r="E479" s="18">
        <v>0</v>
      </c>
      <c r="F479" s="18">
        <v>290.60000000000002</v>
      </c>
      <c r="G479" s="18">
        <v>-103680</v>
      </c>
      <c r="H479" s="18">
        <v>103970.6</v>
      </c>
      <c r="I479" s="18">
        <v>0</v>
      </c>
      <c r="J479" s="18">
        <v>114048</v>
      </c>
      <c r="K479" s="18">
        <v>290.60000000000002</v>
      </c>
    </row>
    <row r="480" spans="3:11" outlineLevel="1" x14ac:dyDescent="0.25">
      <c r="C480" s="16" t="s">
        <v>680</v>
      </c>
      <c r="D480" s="18">
        <v>15715.65</v>
      </c>
      <c r="E480" s="18">
        <v>3319.58</v>
      </c>
      <c r="F480" s="18">
        <v>10379.219999999999</v>
      </c>
      <c r="G480" s="18">
        <v>1162.3699999999999</v>
      </c>
      <c r="H480" s="18">
        <v>9216.85</v>
      </c>
      <c r="I480" s="18">
        <v>785.78</v>
      </c>
      <c r="J480" s="18">
        <v>-429.00372487480035</v>
      </c>
      <c r="K480" s="18">
        <v>14929.87</v>
      </c>
    </row>
    <row r="481" spans="3:11" outlineLevel="1" x14ac:dyDescent="0.25">
      <c r="C481" s="16" t="s">
        <v>681</v>
      </c>
      <c r="D481" s="18">
        <v>16189.97</v>
      </c>
      <c r="E481" s="18">
        <v>9559.98</v>
      </c>
      <c r="F481" s="18">
        <v>6277.93</v>
      </c>
      <c r="G481" s="18">
        <v>2240.5</v>
      </c>
      <c r="H481" s="18">
        <v>4037.43</v>
      </c>
      <c r="I481" s="18">
        <v>0</v>
      </c>
      <c r="J481" s="18">
        <v>-2372.3508724251997</v>
      </c>
      <c r="K481" s="18">
        <v>16189.97</v>
      </c>
    </row>
    <row r="482" spans="3:11" x14ac:dyDescent="0.25">
      <c r="C482" s="20" t="s">
        <v>839</v>
      </c>
      <c r="D482" s="30">
        <v>784292.12</v>
      </c>
      <c r="E482" s="21">
        <v>197577.66</v>
      </c>
      <c r="F482" s="21">
        <v>675889.48</v>
      </c>
      <c r="G482" s="21">
        <v>80084.531636</v>
      </c>
      <c r="H482" s="21">
        <v>595804.94836399995</v>
      </c>
      <c r="I482" s="21">
        <v>125191.3</v>
      </c>
      <c r="J482" s="21">
        <v>35731.56890958827</v>
      </c>
      <c r="K482" s="21">
        <v>659100.81999999995</v>
      </c>
    </row>
    <row r="483" spans="3:11" ht="0.95" customHeight="1" outlineLevel="1" x14ac:dyDescent="0.25">
      <c r="C483" s="17"/>
      <c r="D483" s="29"/>
      <c r="E483" s="19"/>
      <c r="F483" s="19"/>
      <c r="G483" s="19"/>
      <c r="H483" s="19"/>
      <c r="I483" s="19"/>
      <c r="J483" s="19"/>
      <c r="K483" s="19"/>
    </row>
    <row r="484" spans="3:11" outlineLevel="1" x14ac:dyDescent="0.25">
      <c r="C484" s="16" t="s">
        <v>682</v>
      </c>
      <c r="D484" s="18">
        <v>102185</v>
      </c>
      <c r="E484" s="18">
        <v>18020</v>
      </c>
      <c r="F484" s="18">
        <v>71954.399999999994</v>
      </c>
      <c r="G484" s="18">
        <v>2096.5535759999998</v>
      </c>
      <c r="H484" s="18">
        <v>69857.846424000003</v>
      </c>
      <c r="I484" s="18">
        <v>33000</v>
      </c>
      <c r="J484" s="18">
        <v>30683.087132752629</v>
      </c>
      <c r="K484" s="18">
        <v>69185</v>
      </c>
    </row>
    <row r="485" spans="3:11" outlineLevel="1" x14ac:dyDescent="0.25">
      <c r="C485" s="16" t="s">
        <v>683</v>
      </c>
      <c r="D485" s="18">
        <v>2295.39</v>
      </c>
      <c r="E485" s="18">
        <v>299.44</v>
      </c>
      <c r="F485" s="18">
        <v>1820.92</v>
      </c>
      <c r="G485" s="18">
        <v>1950.35</v>
      </c>
      <c r="H485" s="18">
        <v>-129.43</v>
      </c>
      <c r="I485" s="18">
        <v>700</v>
      </c>
      <c r="J485" s="18">
        <v>-1427.0357557220004</v>
      </c>
      <c r="K485" s="18">
        <v>1595.39</v>
      </c>
    </row>
    <row r="486" spans="3:11" outlineLevel="1" x14ac:dyDescent="0.25">
      <c r="C486" s="16" t="s">
        <v>684</v>
      </c>
      <c r="D486" s="18">
        <v>19574.900000000001</v>
      </c>
      <c r="E486" s="18">
        <v>3152.96</v>
      </c>
      <c r="F486" s="18">
        <v>14704.74</v>
      </c>
      <c r="G486" s="18">
        <v>2799.445185</v>
      </c>
      <c r="H486" s="18">
        <v>11905.294814999999</v>
      </c>
      <c r="I486" s="18">
        <v>6000</v>
      </c>
      <c r="J486" s="18">
        <v>2781.0879302134908</v>
      </c>
      <c r="K486" s="18">
        <v>13574.9</v>
      </c>
    </row>
    <row r="487" spans="3:11" outlineLevel="1" x14ac:dyDescent="0.25">
      <c r="C487" s="16" t="s">
        <v>685</v>
      </c>
      <c r="D487" s="18">
        <v>42902.82</v>
      </c>
      <c r="E487" s="18">
        <v>33762.46</v>
      </c>
      <c r="F487" s="18">
        <v>46567.4</v>
      </c>
      <c r="G487" s="18">
        <v>0</v>
      </c>
      <c r="H487" s="18">
        <v>46567.4</v>
      </c>
      <c r="I487" s="18">
        <v>0</v>
      </c>
      <c r="J487" s="18">
        <v>0</v>
      </c>
      <c r="K487" s="18">
        <v>42902.82</v>
      </c>
    </row>
    <row r="488" spans="3:11" outlineLevel="1" x14ac:dyDescent="0.25">
      <c r="C488" s="16" t="s">
        <v>686</v>
      </c>
      <c r="D488" s="18">
        <v>1500.93</v>
      </c>
      <c r="E488" s="18">
        <v>389.07</v>
      </c>
      <c r="F488" s="18">
        <v>951.81</v>
      </c>
      <c r="G488" s="18">
        <v>613.69468300000005</v>
      </c>
      <c r="H488" s="18">
        <v>338.115317</v>
      </c>
      <c r="I488" s="18">
        <v>0</v>
      </c>
      <c r="J488" s="18">
        <v>-750.53024929413368</v>
      </c>
      <c r="K488" s="18">
        <v>1500.93</v>
      </c>
    </row>
    <row r="489" spans="3:11" outlineLevel="1" x14ac:dyDescent="0.25">
      <c r="C489" s="16" t="s">
        <v>687</v>
      </c>
      <c r="D489" s="18">
        <v>24470.7</v>
      </c>
      <c r="E489" s="18">
        <v>3665</v>
      </c>
      <c r="F489" s="18">
        <v>19357.5</v>
      </c>
      <c r="G489" s="18">
        <v>2304.3708940000001</v>
      </c>
      <c r="H489" s="18">
        <v>17053.129106</v>
      </c>
      <c r="I489" s="18">
        <v>7788.53</v>
      </c>
      <c r="J489" s="18">
        <v>5280.5203357271821</v>
      </c>
      <c r="K489" s="18">
        <v>16682.169999999998</v>
      </c>
    </row>
    <row r="490" spans="3:11" outlineLevel="1" x14ac:dyDescent="0.25">
      <c r="C490" s="16" t="s">
        <v>688</v>
      </c>
      <c r="D490" s="18">
        <v>32398.76</v>
      </c>
      <c r="E490" s="18">
        <v>3237.04</v>
      </c>
      <c r="F490" s="18">
        <v>21762.720000000001</v>
      </c>
      <c r="G490" s="18">
        <v>401.77250600000002</v>
      </c>
      <c r="H490" s="18">
        <v>21360.947494</v>
      </c>
      <c r="I490" s="18">
        <v>0</v>
      </c>
      <c r="J490" s="18">
        <v>-477.08175020043865</v>
      </c>
      <c r="K490" s="18">
        <v>32398.76</v>
      </c>
    </row>
    <row r="491" spans="3:11" outlineLevel="1" x14ac:dyDescent="0.25">
      <c r="C491" s="16" t="s">
        <v>689</v>
      </c>
      <c r="D491" s="18">
        <v>4439.1499999999996</v>
      </c>
      <c r="E491" s="18">
        <v>887.83</v>
      </c>
      <c r="F491" s="18">
        <v>3551.32</v>
      </c>
      <c r="G491" s="18">
        <v>318</v>
      </c>
      <c r="H491" s="18">
        <v>3233.32</v>
      </c>
      <c r="I491" s="18">
        <v>0</v>
      </c>
      <c r="J491" s="18">
        <v>-318</v>
      </c>
      <c r="K491" s="18">
        <v>4439.1499999999996</v>
      </c>
    </row>
    <row r="492" spans="3:11" outlineLevel="1" x14ac:dyDescent="0.25">
      <c r="C492" s="16" t="s">
        <v>690</v>
      </c>
      <c r="D492" s="18">
        <v>33030.300000000003</v>
      </c>
      <c r="E492" s="18">
        <v>7210.08</v>
      </c>
      <c r="F492" s="18">
        <v>23408.44</v>
      </c>
      <c r="G492" s="18">
        <v>0</v>
      </c>
      <c r="H492" s="18">
        <v>23408.44</v>
      </c>
      <c r="I492" s="18">
        <v>9561.57</v>
      </c>
      <c r="J492" s="18">
        <v>9561.57</v>
      </c>
      <c r="K492" s="18">
        <v>23468.73</v>
      </c>
    </row>
    <row r="493" spans="3:11" outlineLevel="1" x14ac:dyDescent="0.25">
      <c r="C493" s="16" t="s">
        <v>691</v>
      </c>
      <c r="D493" s="18">
        <v>19000</v>
      </c>
      <c r="E493" s="18">
        <v>4034.22</v>
      </c>
      <c r="F493" s="18">
        <v>14377.7</v>
      </c>
      <c r="G493" s="18">
        <v>1832.398412</v>
      </c>
      <c r="H493" s="18">
        <v>12545.301588</v>
      </c>
      <c r="I493" s="18">
        <v>6000</v>
      </c>
      <c r="J493" s="18">
        <v>3897.7509858479748</v>
      </c>
      <c r="K493" s="18">
        <v>13000</v>
      </c>
    </row>
    <row r="494" spans="3:11" outlineLevel="1" x14ac:dyDescent="0.25">
      <c r="C494" s="16" t="s">
        <v>692</v>
      </c>
      <c r="D494" s="18">
        <v>20076.38</v>
      </c>
      <c r="E494" s="18">
        <v>1216.2</v>
      </c>
      <c r="F494" s="18">
        <v>18265.599999999999</v>
      </c>
      <c r="G494" s="18">
        <v>4271.7242150000002</v>
      </c>
      <c r="H494" s="18">
        <v>13993.875785</v>
      </c>
      <c r="I494" s="18">
        <v>0</v>
      </c>
      <c r="J494" s="18">
        <v>-4978.4175543873907</v>
      </c>
      <c r="K494" s="18">
        <v>20076.38</v>
      </c>
    </row>
    <row r="495" spans="3:11" outlineLevel="1" x14ac:dyDescent="0.25">
      <c r="C495" s="16" t="s">
        <v>693</v>
      </c>
      <c r="D495" s="18">
        <v>53649.62</v>
      </c>
      <c r="E495" s="18">
        <v>12091.44</v>
      </c>
      <c r="F495" s="18">
        <v>40445.46</v>
      </c>
      <c r="G495" s="18">
        <v>1696.26</v>
      </c>
      <c r="H495" s="18">
        <v>38749.199999999997</v>
      </c>
      <c r="I495" s="18">
        <v>15000</v>
      </c>
      <c r="J495" s="18">
        <v>13052.9859133261</v>
      </c>
      <c r="K495" s="18">
        <v>38649.620000000003</v>
      </c>
    </row>
    <row r="496" spans="3:11" outlineLevel="1" x14ac:dyDescent="0.25">
      <c r="C496" s="16" t="s">
        <v>694</v>
      </c>
      <c r="D496" s="18">
        <v>59486.879999999997</v>
      </c>
      <c r="E496" s="18">
        <v>11897.58</v>
      </c>
      <c r="F496" s="18">
        <v>47037.98</v>
      </c>
      <c r="G496" s="18">
        <v>5728.9866240000001</v>
      </c>
      <c r="H496" s="18">
        <v>41308.993375999999</v>
      </c>
      <c r="I496" s="18">
        <v>0</v>
      </c>
      <c r="J496" s="18">
        <v>-6578.2019891220916</v>
      </c>
      <c r="K496" s="18">
        <v>59486.879999999997</v>
      </c>
    </row>
    <row r="497" spans="3:11" outlineLevel="1" x14ac:dyDescent="0.25">
      <c r="C497" s="16" t="s">
        <v>695</v>
      </c>
      <c r="D497" s="18">
        <v>10500</v>
      </c>
      <c r="E497" s="18">
        <v>1841.29</v>
      </c>
      <c r="F497" s="18">
        <v>7903.1</v>
      </c>
      <c r="G497" s="18">
        <v>3420.07</v>
      </c>
      <c r="H497" s="18">
        <v>4483.03</v>
      </c>
      <c r="I497" s="18">
        <v>4499.55</v>
      </c>
      <c r="J497" s="18">
        <v>618.64491477000001</v>
      </c>
      <c r="K497" s="18">
        <v>6000.45</v>
      </c>
    </row>
    <row r="498" spans="3:11" outlineLevel="1" x14ac:dyDescent="0.25">
      <c r="C498" s="16" t="s">
        <v>696</v>
      </c>
      <c r="D498" s="18">
        <v>231448</v>
      </c>
      <c r="E498" s="18">
        <v>46810.12</v>
      </c>
      <c r="F498" s="18">
        <v>183394</v>
      </c>
      <c r="G498" s="18">
        <v>17197.113031000001</v>
      </c>
      <c r="H498" s="18">
        <v>166196.88696900001</v>
      </c>
      <c r="I498" s="18">
        <v>106313.32</v>
      </c>
      <c r="J498" s="18">
        <v>87017.835990978827</v>
      </c>
      <c r="K498" s="18">
        <v>125134.68</v>
      </c>
    </row>
    <row r="499" spans="3:11" outlineLevel="1" x14ac:dyDescent="0.25">
      <c r="C499" s="16" t="s">
        <v>697</v>
      </c>
      <c r="D499" s="18">
        <v>29230.04</v>
      </c>
      <c r="E499" s="18">
        <v>5514.6</v>
      </c>
      <c r="F499" s="18">
        <v>21289.919999999998</v>
      </c>
      <c r="G499" s="18">
        <v>2180.7707799999998</v>
      </c>
      <c r="H499" s="18">
        <v>19109.149219999999</v>
      </c>
      <c r="I499" s="18">
        <v>0</v>
      </c>
      <c r="J499" s="18">
        <v>-2584.3377639028122</v>
      </c>
      <c r="K499" s="18">
        <v>29230.04</v>
      </c>
    </row>
    <row r="500" spans="3:11" outlineLevel="1" x14ac:dyDescent="0.25">
      <c r="C500" s="16" t="s">
        <v>698</v>
      </c>
      <c r="D500" s="18">
        <v>15464.1</v>
      </c>
      <c r="E500" s="18">
        <v>1418.8</v>
      </c>
      <c r="F500" s="18">
        <v>12949.04</v>
      </c>
      <c r="G500" s="18">
        <v>579.45401300000003</v>
      </c>
      <c r="H500" s="18">
        <v>12369.585987</v>
      </c>
      <c r="I500" s="18">
        <v>5000</v>
      </c>
      <c r="J500" s="18">
        <v>4282.5380164127891</v>
      </c>
      <c r="K500" s="18">
        <v>10464.1</v>
      </c>
    </row>
    <row r="501" spans="3:11" outlineLevel="1" x14ac:dyDescent="0.25">
      <c r="C501" s="16" t="s">
        <v>699</v>
      </c>
      <c r="D501" s="18">
        <v>16615.97</v>
      </c>
      <c r="E501" s="18">
        <v>2149.1</v>
      </c>
      <c r="F501" s="18">
        <v>12389.1</v>
      </c>
      <c r="G501" s="18">
        <v>4237.0083439999999</v>
      </c>
      <c r="H501" s="18">
        <v>8152.0916559999996</v>
      </c>
      <c r="I501" s="18">
        <v>6646.39</v>
      </c>
      <c r="J501" s="18">
        <v>1879.5595706526683</v>
      </c>
      <c r="K501" s="18">
        <v>9969.58</v>
      </c>
    </row>
    <row r="502" spans="3:11" outlineLevel="1" x14ac:dyDescent="0.25">
      <c r="C502" s="16" t="s">
        <v>700</v>
      </c>
      <c r="D502" s="18">
        <v>1015</v>
      </c>
      <c r="E502" s="18">
        <v>0</v>
      </c>
      <c r="F502" s="18">
        <v>1000</v>
      </c>
      <c r="G502" s="18">
        <v>1299.1339399999999</v>
      </c>
      <c r="H502" s="18">
        <v>-299.13394</v>
      </c>
      <c r="I502" s="18">
        <v>1000</v>
      </c>
      <c r="J502" s="18">
        <v>-401.53698342292319</v>
      </c>
      <c r="K502" s="18">
        <v>15</v>
      </c>
    </row>
    <row r="503" spans="3:11" outlineLevel="1" x14ac:dyDescent="0.25">
      <c r="C503" s="16" t="s">
        <v>701</v>
      </c>
      <c r="D503" s="18">
        <v>3711.32</v>
      </c>
      <c r="E503" s="18">
        <v>856.98</v>
      </c>
      <c r="F503" s="18">
        <v>2854.34</v>
      </c>
      <c r="G503" s="18">
        <v>1857.5450000000001</v>
      </c>
      <c r="H503" s="18">
        <v>996.79499999999996</v>
      </c>
      <c r="I503" s="18">
        <v>1828.11</v>
      </c>
      <c r="J503" s="18">
        <v>-146.8349999999997</v>
      </c>
      <c r="K503" s="18">
        <v>1883.21</v>
      </c>
    </row>
    <row r="504" spans="3:11" outlineLevel="1" x14ac:dyDescent="0.25">
      <c r="C504" s="16" t="s">
        <v>702</v>
      </c>
      <c r="D504" s="18">
        <v>34349.97</v>
      </c>
      <c r="E504" s="18">
        <v>18967.47</v>
      </c>
      <c r="F504" s="18">
        <v>13970.4</v>
      </c>
      <c r="G504" s="18">
        <v>56.75</v>
      </c>
      <c r="H504" s="18">
        <v>13913.65</v>
      </c>
      <c r="I504" s="18">
        <v>11000</v>
      </c>
      <c r="J504" s="18">
        <v>10945.25</v>
      </c>
      <c r="K504" s="18">
        <v>23349.97</v>
      </c>
    </row>
    <row r="505" spans="3:11" outlineLevel="1" x14ac:dyDescent="0.25">
      <c r="C505" s="16" t="s">
        <v>703</v>
      </c>
      <c r="D505" s="18">
        <v>4069.14</v>
      </c>
      <c r="E505" s="18">
        <v>207.17</v>
      </c>
      <c r="F505" s="18">
        <v>3861.97</v>
      </c>
      <c r="G505" s="18">
        <v>924.19258000000002</v>
      </c>
      <c r="H505" s="18">
        <v>2937.7774199999999</v>
      </c>
      <c r="I505" s="18">
        <v>0</v>
      </c>
      <c r="J505" s="18">
        <v>-984.86277835559497</v>
      </c>
      <c r="K505" s="18">
        <v>4069.14</v>
      </c>
    </row>
    <row r="506" spans="3:11" outlineLevel="1" x14ac:dyDescent="0.25">
      <c r="C506" s="16" t="s">
        <v>704</v>
      </c>
      <c r="D506" s="18">
        <v>15928.36</v>
      </c>
      <c r="E506" s="18">
        <v>2404.87</v>
      </c>
      <c r="F506" s="18">
        <v>12023.49</v>
      </c>
      <c r="G506" s="18">
        <v>168.99</v>
      </c>
      <c r="H506" s="18">
        <v>11854.5</v>
      </c>
      <c r="I506" s="18">
        <v>1661.2</v>
      </c>
      <c r="J506" s="18">
        <v>1450.9347153472002</v>
      </c>
      <c r="K506" s="18">
        <v>14267.16</v>
      </c>
    </row>
    <row r="507" spans="3:11" x14ac:dyDescent="0.25">
      <c r="C507" s="20" t="s">
        <v>840</v>
      </c>
      <c r="D507" s="30">
        <v>777342.73</v>
      </c>
      <c r="E507" s="21">
        <v>180033.72</v>
      </c>
      <c r="F507" s="21">
        <v>595841.35</v>
      </c>
      <c r="G507" s="21">
        <v>55934.583783000002</v>
      </c>
      <c r="H507" s="21">
        <v>539906.76621699997</v>
      </c>
      <c r="I507" s="21">
        <v>215998.67</v>
      </c>
      <c r="J507" s="21">
        <v>152804.92568162145</v>
      </c>
      <c r="K507" s="21">
        <v>561344.06000000006</v>
      </c>
    </row>
    <row r="508" spans="3:11" ht="0.95" customHeight="1" outlineLevel="1" x14ac:dyDescent="0.25">
      <c r="C508" s="17"/>
      <c r="D508" s="29"/>
      <c r="E508" s="19"/>
      <c r="F508" s="19"/>
      <c r="G508" s="19"/>
      <c r="H508" s="19"/>
      <c r="I508" s="19"/>
      <c r="J508" s="19"/>
      <c r="K508" s="19"/>
    </row>
    <row r="509" spans="3:11" outlineLevel="1" x14ac:dyDescent="0.25">
      <c r="C509" s="16" t="s">
        <v>705</v>
      </c>
      <c r="D509" s="18">
        <v>13974.34</v>
      </c>
      <c r="E509" s="18">
        <v>9729.86</v>
      </c>
      <c r="F509" s="18">
        <v>3850.3</v>
      </c>
      <c r="G509" s="18">
        <v>1897.494588</v>
      </c>
      <c r="H509" s="18">
        <v>1952.8054119999999</v>
      </c>
      <c r="I509" s="18">
        <v>4000</v>
      </c>
      <c r="J509" s="18">
        <v>1857.7715767224572</v>
      </c>
      <c r="K509" s="18">
        <v>9974.34</v>
      </c>
    </row>
    <row r="510" spans="3:11" outlineLevel="1" x14ac:dyDescent="0.25">
      <c r="C510" s="16" t="s">
        <v>706</v>
      </c>
      <c r="D510" s="18">
        <v>6139.68</v>
      </c>
      <c r="E510" s="18">
        <v>964.43</v>
      </c>
      <c r="F510" s="18">
        <v>5175.25</v>
      </c>
      <c r="G510" s="18">
        <v>1983.043343</v>
      </c>
      <c r="H510" s="18">
        <v>3192.2066570000002</v>
      </c>
      <c r="I510" s="18">
        <v>2000</v>
      </c>
      <c r="J510" s="18">
        <v>-224.05968165520017</v>
      </c>
      <c r="K510" s="18">
        <v>4139.68</v>
      </c>
    </row>
    <row r="511" spans="3:11" outlineLevel="1" x14ac:dyDescent="0.25">
      <c r="C511" s="16" t="s">
        <v>707</v>
      </c>
      <c r="D511" s="18">
        <v>2084.63</v>
      </c>
      <c r="E511" s="18">
        <v>1082.3800000000001</v>
      </c>
      <c r="F511" s="18">
        <v>2806.24</v>
      </c>
      <c r="G511" s="18">
        <v>900.60500000000002</v>
      </c>
      <c r="H511" s="18">
        <v>1905.635</v>
      </c>
      <c r="I511" s="18">
        <v>1200</v>
      </c>
      <c r="J511" s="18">
        <v>287.995</v>
      </c>
      <c r="K511" s="18">
        <v>884.63</v>
      </c>
    </row>
    <row r="512" spans="3:11" outlineLevel="1" x14ac:dyDescent="0.25">
      <c r="C512" s="16" t="s">
        <v>708</v>
      </c>
      <c r="D512" s="18">
        <v>14707.16</v>
      </c>
      <c r="E512" s="18">
        <v>2472.7199999999998</v>
      </c>
      <c r="F512" s="18">
        <v>11025.54</v>
      </c>
      <c r="G512" s="18">
        <v>222.490363</v>
      </c>
      <c r="H512" s="18">
        <v>10803.049637</v>
      </c>
      <c r="I512" s="18">
        <v>0</v>
      </c>
      <c r="J512" s="18">
        <v>-273.51677025176446</v>
      </c>
      <c r="K512" s="18">
        <v>14707.16</v>
      </c>
    </row>
    <row r="513" spans="3:11" outlineLevel="1" x14ac:dyDescent="0.25">
      <c r="C513" s="16" t="s">
        <v>709</v>
      </c>
      <c r="D513" s="18">
        <v>20767.13</v>
      </c>
      <c r="E513" s="18">
        <v>3030.15</v>
      </c>
      <c r="F513" s="18">
        <v>16607.240000000002</v>
      </c>
      <c r="G513" s="18">
        <v>4171.6099999999997</v>
      </c>
      <c r="H513" s="18">
        <v>12435.63</v>
      </c>
      <c r="I513" s="18">
        <v>6000</v>
      </c>
      <c r="J513" s="18">
        <v>1431.1144347837999</v>
      </c>
      <c r="K513" s="18">
        <v>14767.13</v>
      </c>
    </row>
    <row r="514" spans="3:11" outlineLevel="1" x14ac:dyDescent="0.25">
      <c r="C514" s="16" t="s">
        <v>710</v>
      </c>
      <c r="D514" s="18">
        <v>1463578.46</v>
      </c>
      <c r="E514" s="18">
        <v>190719.22</v>
      </c>
      <c r="F514" s="18">
        <v>1271657.2</v>
      </c>
      <c r="G514" s="18">
        <v>7771.14</v>
      </c>
      <c r="H514" s="18">
        <v>1263886.06</v>
      </c>
      <c r="I514" s="18">
        <v>329304.75</v>
      </c>
      <c r="J514" s="18">
        <v>320715.2204552344</v>
      </c>
      <c r="K514" s="18">
        <v>1134273.71</v>
      </c>
    </row>
    <row r="515" spans="3:11" outlineLevel="1" x14ac:dyDescent="0.25">
      <c r="C515" s="16" t="s">
        <v>711</v>
      </c>
      <c r="D515" s="18">
        <v>15737.28</v>
      </c>
      <c r="E515" s="18">
        <v>5097.43</v>
      </c>
      <c r="F515" s="18">
        <v>9672.85</v>
      </c>
      <c r="G515" s="18">
        <v>507.212875</v>
      </c>
      <c r="H515" s="18">
        <v>9165.6371249999993</v>
      </c>
      <c r="I515" s="18">
        <v>0</v>
      </c>
      <c r="J515" s="18">
        <v>-627.78984040525017</v>
      </c>
      <c r="K515" s="18">
        <v>15737.28</v>
      </c>
    </row>
    <row r="516" spans="3:11" outlineLevel="1" x14ac:dyDescent="0.25">
      <c r="C516" s="16" t="s">
        <v>712</v>
      </c>
      <c r="D516" s="18">
        <v>66899.100000000006</v>
      </c>
      <c r="E516" s="18">
        <v>36369.410000000003</v>
      </c>
      <c r="F516" s="18">
        <v>29595.86</v>
      </c>
      <c r="G516" s="18">
        <v>4007.0492170000002</v>
      </c>
      <c r="H516" s="18">
        <v>25588.810783000001</v>
      </c>
      <c r="I516" s="18">
        <v>22000</v>
      </c>
      <c r="J516" s="18">
        <v>17488.960793696315</v>
      </c>
      <c r="K516" s="18">
        <v>44899.1</v>
      </c>
    </row>
    <row r="517" spans="3:11" outlineLevel="1" x14ac:dyDescent="0.25">
      <c r="C517" s="16" t="s">
        <v>713</v>
      </c>
      <c r="D517" s="18">
        <v>23998.61</v>
      </c>
      <c r="E517" s="18">
        <v>2845.56</v>
      </c>
      <c r="F517" s="18">
        <v>20556.05</v>
      </c>
      <c r="G517" s="18">
        <v>2338.213737</v>
      </c>
      <c r="H517" s="18">
        <v>18217.836263000001</v>
      </c>
      <c r="I517" s="18">
        <v>7500</v>
      </c>
      <c r="J517" s="18">
        <v>5008.3286420512923</v>
      </c>
      <c r="K517" s="18">
        <v>16498.61</v>
      </c>
    </row>
    <row r="518" spans="3:11" outlineLevel="1" x14ac:dyDescent="0.25">
      <c r="C518" s="16" t="s">
        <v>714</v>
      </c>
      <c r="D518" s="18">
        <v>21308.78</v>
      </c>
      <c r="E518" s="18">
        <v>4732.7299999999996</v>
      </c>
      <c r="F518" s="18">
        <v>18215.16</v>
      </c>
      <c r="G518" s="18">
        <v>20556.806913</v>
      </c>
      <c r="H518" s="18">
        <v>-2341.646913</v>
      </c>
      <c r="I518" s="18">
        <v>7000</v>
      </c>
      <c r="J518" s="18">
        <v>-15783.35014250522</v>
      </c>
      <c r="K518" s="18">
        <v>14308.78</v>
      </c>
    </row>
    <row r="519" spans="3:11" outlineLevel="1" x14ac:dyDescent="0.25">
      <c r="C519" s="16" t="s">
        <v>715</v>
      </c>
      <c r="D519" s="18">
        <v>53057.5</v>
      </c>
      <c r="E519" s="18">
        <v>23713.54</v>
      </c>
      <c r="F519" s="18">
        <v>28173.040000000001</v>
      </c>
      <c r="G519" s="18">
        <v>4799.7863690000004</v>
      </c>
      <c r="H519" s="18">
        <v>23373.253631</v>
      </c>
      <c r="I519" s="18">
        <v>17508.98</v>
      </c>
      <c r="J519" s="18">
        <v>12102.130929852015</v>
      </c>
      <c r="K519" s="18">
        <v>35548.519999999997</v>
      </c>
    </row>
    <row r="520" spans="3:11" outlineLevel="1" x14ac:dyDescent="0.25">
      <c r="C520" s="16" t="s">
        <v>716</v>
      </c>
      <c r="D520" s="18">
        <v>207.3</v>
      </c>
      <c r="E520" s="18">
        <v>36.9</v>
      </c>
      <c r="F520" s="18">
        <v>156.9</v>
      </c>
      <c r="G520" s="18">
        <v>321.38412399999999</v>
      </c>
      <c r="H520" s="18">
        <v>-164.48412400000001</v>
      </c>
      <c r="I520" s="18">
        <v>50</v>
      </c>
      <c r="J520" s="18">
        <v>-339.6263071419051</v>
      </c>
      <c r="K520" s="18">
        <v>157.30000000000001</v>
      </c>
    </row>
    <row r="521" spans="3:11" outlineLevel="1" x14ac:dyDescent="0.25">
      <c r="C521" s="16" t="s">
        <v>717</v>
      </c>
      <c r="D521" s="18">
        <v>7997.09</v>
      </c>
      <c r="E521" s="18">
        <v>1341.22</v>
      </c>
      <c r="F521" s="18">
        <v>5322.48</v>
      </c>
      <c r="G521" s="18">
        <v>2621.4409219999998</v>
      </c>
      <c r="H521" s="18">
        <v>2701.0390779999998</v>
      </c>
      <c r="I521" s="18">
        <v>0</v>
      </c>
      <c r="J521" s="18">
        <v>-3418.8252824238061</v>
      </c>
      <c r="K521" s="18">
        <v>7997.09</v>
      </c>
    </row>
    <row r="522" spans="3:11" outlineLevel="1" x14ac:dyDescent="0.25">
      <c r="C522" s="16" t="s">
        <v>718</v>
      </c>
      <c r="D522" s="18">
        <v>21243.759999999998</v>
      </c>
      <c r="E522" s="18">
        <v>6389.18</v>
      </c>
      <c r="F522" s="18">
        <v>13958.42</v>
      </c>
      <c r="G522" s="18">
        <v>1753.02</v>
      </c>
      <c r="H522" s="18">
        <v>12205.4</v>
      </c>
      <c r="I522" s="18">
        <v>7225.15</v>
      </c>
      <c r="J522" s="18">
        <v>5276.5741970179997</v>
      </c>
      <c r="K522" s="18">
        <v>14018.61</v>
      </c>
    </row>
    <row r="523" spans="3:11" outlineLevel="1" x14ac:dyDescent="0.25">
      <c r="C523" s="16" t="s">
        <v>719</v>
      </c>
      <c r="D523" s="18">
        <v>300</v>
      </c>
      <c r="E523" s="18">
        <v>129.6</v>
      </c>
      <c r="F523" s="18">
        <v>156.9</v>
      </c>
      <c r="G523" s="18">
        <v>544.82000000000005</v>
      </c>
      <c r="H523" s="18">
        <v>-387.92</v>
      </c>
      <c r="I523" s="18">
        <v>300</v>
      </c>
      <c r="J523" s="18">
        <v>-303.72758320240018</v>
      </c>
      <c r="K523" s="18">
        <v>0</v>
      </c>
    </row>
    <row r="524" spans="3:11" outlineLevel="1" x14ac:dyDescent="0.25">
      <c r="C524" s="16" t="s">
        <v>720</v>
      </c>
      <c r="D524" s="18">
        <v>26179.26</v>
      </c>
      <c r="E524" s="18">
        <v>3771.44</v>
      </c>
      <c r="F524" s="18">
        <v>22407.82</v>
      </c>
      <c r="G524" s="18">
        <v>0</v>
      </c>
      <c r="H524" s="18">
        <v>22407.82</v>
      </c>
      <c r="I524" s="18">
        <v>0</v>
      </c>
      <c r="J524" s="18">
        <v>0</v>
      </c>
      <c r="K524" s="18">
        <v>26179.26</v>
      </c>
    </row>
    <row r="525" spans="3:11" outlineLevel="1" x14ac:dyDescent="0.25">
      <c r="C525" s="16" t="s">
        <v>721</v>
      </c>
      <c r="D525" s="18">
        <v>11000</v>
      </c>
      <c r="E525" s="18">
        <v>1092.17</v>
      </c>
      <c r="F525" s="18">
        <v>9007.11</v>
      </c>
      <c r="G525" s="18">
        <v>320.01407</v>
      </c>
      <c r="H525" s="18">
        <v>8687.0959299999995</v>
      </c>
      <c r="I525" s="18">
        <v>0</v>
      </c>
      <c r="J525" s="18">
        <v>-371.60812313427141</v>
      </c>
      <c r="K525" s="18">
        <v>11000</v>
      </c>
    </row>
    <row r="526" spans="3:11" outlineLevel="1" x14ac:dyDescent="0.25">
      <c r="C526" s="16" t="s">
        <v>722</v>
      </c>
      <c r="D526" s="18">
        <v>11551.65</v>
      </c>
      <c r="E526" s="18">
        <v>1050.1500000000001</v>
      </c>
      <c r="F526" s="18">
        <v>10501.5</v>
      </c>
      <c r="G526" s="18">
        <v>0</v>
      </c>
      <c r="H526" s="18">
        <v>10501.5</v>
      </c>
      <c r="I526" s="18">
        <v>3850.55</v>
      </c>
      <c r="J526" s="18">
        <v>3850.55</v>
      </c>
      <c r="K526" s="18">
        <v>7701.1</v>
      </c>
    </row>
    <row r="527" spans="3:11" outlineLevel="1" x14ac:dyDescent="0.25">
      <c r="C527" s="16" t="s">
        <v>723</v>
      </c>
      <c r="D527" s="18">
        <v>4437.84</v>
      </c>
      <c r="E527" s="18">
        <v>851.05</v>
      </c>
      <c r="F527" s="18">
        <v>3586.79</v>
      </c>
      <c r="G527" s="18">
        <v>0</v>
      </c>
      <c r="H527" s="18">
        <v>3586.79</v>
      </c>
      <c r="I527" s="18">
        <v>1000</v>
      </c>
      <c r="J527" s="18">
        <v>1000</v>
      </c>
      <c r="K527" s="18">
        <v>3437.84</v>
      </c>
    </row>
    <row r="528" spans="3:11" outlineLevel="1" x14ac:dyDescent="0.25">
      <c r="C528" s="16" t="s">
        <v>724</v>
      </c>
      <c r="D528" s="18">
        <v>24552.81</v>
      </c>
      <c r="E528" s="18">
        <v>3068.14</v>
      </c>
      <c r="F528" s="18">
        <v>17242.41</v>
      </c>
      <c r="G528" s="18">
        <v>6987.42</v>
      </c>
      <c r="H528" s="18">
        <v>10254.99</v>
      </c>
      <c r="I528" s="18">
        <v>0</v>
      </c>
      <c r="J528" s="18">
        <v>-7688.0594775843992</v>
      </c>
      <c r="K528" s="18">
        <v>24552.81</v>
      </c>
    </row>
    <row r="529" spans="3:11" outlineLevel="1" x14ac:dyDescent="0.25">
      <c r="C529" s="16" t="s">
        <v>725</v>
      </c>
      <c r="D529" s="18">
        <v>55813.68</v>
      </c>
      <c r="E529" s="18">
        <v>11540.98</v>
      </c>
      <c r="F529" s="18">
        <v>41110.379999999997</v>
      </c>
      <c r="G529" s="18">
        <v>7878.1135519999998</v>
      </c>
      <c r="H529" s="18">
        <v>33232.266448000002</v>
      </c>
      <c r="I529" s="18">
        <v>1162.08</v>
      </c>
      <c r="J529" s="18">
        <v>-7658.8675883010346</v>
      </c>
      <c r="K529" s="18">
        <v>54651.6</v>
      </c>
    </row>
    <row r="530" spans="3:11" outlineLevel="1" x14ac:dyDescent="0.25">
      <c r="C530" s="16" t="s">
        <v>726</v>
      </c>
      <c r="D530" s="18">
        <v>72700.800000000003</v>
      </c>
      <c r="E530" s="18">
        <v>13412.2</v>
      </c>
      <c r="F530" s="18">
        <v>53224.800000000003</v>
      </c>
      <c r="G530" s="18">
        <v>0</v>
      </c>
      <c r="H530" s="18">
        <v>53224.800000000003</v>
      </c>
      <c r="I530" s="18">
        <v>23991.26</v>
      </c>
      <c r="J530" s="18">
        <v>23991.26</v>
      </c>
      <c r="K530" s="18">
        <v>48709.54</v>
      </c>
    </row>
    <row r="531" spans="3:11" outlineLevel="1" x14ac:dyDescent="0.25">
      <c r="C531" s="16" t="s">
        <v>727</v>
      </c>
      <c r="D531" s="18">
        <v>288817</v>
      </c>
      <c r="E531" s="18">
        <v>33405.14</v>
      </c>
      <c r="F531" s="18">
        <v>253390.84</v>
      </c>
      <c r="G531" s="18">
        <v>113111.87755200001</v>
      </c>
      <c r="H531" s="18">
        <v>140278.96244800001</v>
      </c>
      <c r="I531" s="18">
        <v>80461.2</v>
      </c>
      <c r="J531" s="18">
        <v>-26032.028001370098</v>
      </c>
      <c r="K531" s="18">
        <v>208355.8</v>
      </c>
    </row>
    <row r="532" spans="3:11" outlineLevel="1" x14ac:dyDescent="0.25">
      <c r="C532" s="16" t="s">
        <v>728</v>
      </c>
      <c r="D532" s="18">
        <v>26500</v>
      </c>
      <c r="E532" s="18">
        <v>4595.42</v>
      </c>
      <c r="F532" s="18">
        <v>17346.04</v>
      </c>
      <c r="G532" s="18">
        <v>8727</v>
      </c>
      <c r="H532" s="18">
        <v>8619.0400000000009</v>
      </c>
      <c r="I532" s="18">
        <v>13150</v>
      </c>
      <c r="J532" s="18">
        <v>3883</v>
      </c>
      <c r="K532" s="18">
        <v>13350</v>
      </c>
    </row>
    <row r="533" spans="3:11" outlineLevel="1" x14ac:dyDescent="0.25">
      <c r="C533" s="16" t="s">
        <v>729</v>
      </c>
      <c r="D533" s="18">
        <v>14000</v>
      </c>
      <c r="E533" s="18">
        <v>3040.58</v>
      </c>
      <c r="F533" s="18">
        <v>9941.7199999999993</v>
      </c>
      <c r="G533" s="18">
        <v>3906.82</v>
      </c>
      <c r="H533" s="18">
        <v>6034.9</v>
      </c>
      <c r="I533" s="18">
        <v>4200.0200000000004</v>
      </c>
      <c r="J533" s="18">
        <v>-296.60587331679926</v>
      </c>
      <c r="K533" s="18">
        <v>9799.98</v>
      </c>
    </row>
    <row r="534" spans="3:11" outlineLevel="1" x14ac:dyDescent="0.25">
      <c r="C534" s="16" t="s">
        <v>730</v>
      </c>
      <c r="D534" s="18">
        <v>18053.82</v>
      </c>
      <c r="E534" s="18">
        <v>5411.44</v>
      </c>
      <c r="F534" s="18">
        <v>29418.06</v>
      </c>
      <c r="G534" s="18">
        <v>5067.5200000000004</v>
      </c>
      <c r="H534" s="18">
        <v>24350.54</v>
      </c>
      <c r="I534" s="18">
        <v>10860.02</v>
      </c>
      <c r="J534" s="18">
        <v>5276.1094870200013</v>
      </c>
      <c r="K534" s="18">
        <v>7193.8</v>
      </c>
    </row>
    <row r="535" spans="3:11" outlineLevel="1" x14ac:dyDescent="0.25">
      <c r="C535" s="16" t="s">
        <v>731</v>
      </c>
      <c r="D535" s="18">
        <v>86000</v>
      </c>
      <c r="E535" s="18">
        <v>6168.22</v>
      </c>
      <c r="F535" s="18">
        <v>75279.88</v>
      </c>
      <c r="G535" s="18">
        <v>20071.830000000002</v>
      </c>
      <c r="H535" s="18">
        <v>55208.05</v>
      </c>
      <c r="I535" s="18">
        <v>25799.82</v>
      </c>
      <c r="J535" s="18">
        <v>5548.7899999999936</v>
      </c>
      <c r="K535" s="18">
        <v>60200.18</v>
      </c>
    </row>
    <row r="536" spans="3:11" x14ac:dyDescent="0.25">
      <c r="C536" s="20" t="s">
        <v>841</v>
      </c>
      <c r="D536" s="30">
        <v>2371607.6800000002</v>
      </c>
      <c r="E536" s="21">
        <v>376061.26</v>
      </c>
      <c r="F536" s="21">
        <v>1979386.78</v>
      </c>
      <c r="G536" s="21">
        <v>220466.71262499999</v>
      </c>
      <c r="H536" s="21">
        <v>1758920.0673750001</v>
      </c>
      <c r="I536" s="21">
        <v>568563.82999999996</v>
      </c>
      <c r="J536" s="21">
        <v>344699.74084508617</v>
      </c>
      <c r="K536" s="21">
        <v>1803043.85</v>
      </c>
    </row>
    <row r="537" spans="3:11" ht="0.95" customHeight="1" outlineLevel="1" x14ac:dyDescent="0.25">
      <c r="C537" s="17"/>
      <c r="D537" s="29"/>
      <c r="E537" s="19"/>
      <c r="F537" s="19"/>
      <c r="G537" s="19"/>
      <c r="H537" s="19"/>
      <c r="I537" s="19"/>
      <c r="J537" s="19"/>
      <c r="K537" s="19"/>
    </row>
    <row r="538" spans="3:11" outlineLevel="1" x14ac:dyDescent="0.25">
      <c r="C538" s="16" t="s">
        <v>732</v>
      </c>
      <c r="D538" s="18">
        <v>130861.44</v>
      </c>
      <c r="E538" s="18">
        <v>24141.96</v>
      </c>
      <c r="F538" s="18">
        <v>95804.64</v>
      </c>
      <c r="G538" s="18">
        <v>540.26</v>
      </c>
      <c r="H538" s="18">
        <v>95264.38</v>
      </c>
      <c r="I538" s="18">
        <v>58160.639999999999</v>
      </c>
      <c r="J538" s="18">
        <v>57523.298120484396</v>
      </c>
      <c r="K538" s="18">
        <v>72700.800000000003</v>
      </c>
    </row>
    <row r="539" spans="3:11" x14ac:dyDescent="0.25">
      <c r="C539" s="20" t="s">
        <v>842</v>
      </c>
      <c r="D539" s="30">
        <v>130861.44</v>
      </c>
      <c r="E539" s="21">
        <v>24141.96</v>
      </c>
      <c r="F539" s="21">
        <v>95804.64</v>
      </c>
      <c r="G539" s="21">
        <v>540.26</v>
      </c>
      <c r="H539" s="21">
        <v>95264.38</v>
      </c>
      <c r="I539" s="21">
        <v>58160.639999999999</v>
      </c>
      <c r="J539" s="21">
        <v>57523.298120484396</v>
      </c>
      <c r="K539" s="21">
        <v>72700.800000000003</v>
      </c>
    </row>
    <row r="540" spans="3:11" ht="0.95" customHeight="1" outlineLevel="1" x14ac:dyDescent="0.25">
      <c r="C540" s="17"/>
      <c r="D540" s="29"/>
      <c r="E540" s="19"/>
      <c r="F540" s="19"/>
      <c r="G540" s="19"/>
      <c r="H540" s="19"/>
      <c r="I540" s="19"/>
      <c r="J540" s="19"/>
      <c r="K540" s="19"/>
    </row>
    <row r="541" spans="3:11" outlineLevel="1" x14ac:dyDescent="0.25">
      <c r="C541" s="16" t="s">
        <v>733</v>
      </c>
      <c r="D541" s="18">
        <v>1027.08</v>
      </c>
      <c r="E541" s="18">
        <v>0</v>
      </c>
      <c r="F541" s="18">
        <v>1027.08</v>
      </c>
      <c r="G541" s="18">
        <v>768.92</v>
      </c>
      <c r="H541" s="18">
        <v>258.16000000000003</v>
      </c>
      <c r="I541" s="18">
        <v>256.77</v>
      </c>
      <c r="J541" s="18">
        <v>-722.82840248010041</v>
      </c>
      <c r="K541" s="18">
        <v>770.31</v>
      </c>
    </row>
    <row r="542" spans="3:11" outlineLevel="1" x14ac:dyDescent="0.25">
      <c r="C542" s="16" t="s">
        <v>734</v>
      </c>
      <c r="D542" s="18">
        <v>2261.5700000000002</v>
      </c>
      <c r="E542" s="18">
        <v>342.14</v>
      </c>
      <c r="F542" s="18">
        <v>1710.62</v>
      </c>
      <c r="G542" s="18">
        <v>1308.822238</v>
      </c>
      <c r="H542" s="18">
        <v>401.79776199999998</v>
      </c>
      <c r="I542" s="18">
        <v>500</v>
      </c>
      <c r="J542" s="18">
        <v>-1005.8957339125086</v>
      </c>
      <c r="K542" s="18">
        <v>1761.57</v>
      </c>
    </row>
    <row r="543" spans="3:11" outlineLevel="1" x14ac:dyDescent="0.25">
      <c r="C543" s="16" t="s">
        <v>735</v>
      </c>
      <c r="D543" s="18">
        <v>4849.3999999999996</v>
      </c>
      <c r="E543" s="18">
        <v>808.2</v>
      </c>
      <c r="F543" s="18">
        <v>4041.2</v>
      </c>
      <c r="G543" s="18">
        <v>1034.42</v>
      </c>
      <c r="H543" s="18">
        <v>3006.78</v>
      </c>
      <c r="I543" s="18">
        <v>0</v>
      </c>
      <c r="J543" s="18">
        <v>-1170.2603128166998</v>
      </c>
      <c r="K543" s="18">
        <v>4849.3999999999996</v>
      </c>
    </row>
    <row r="544" spans="3:11" outlineLevel="1" x14ac:dyDescent="0.25">
      <c r="C544" s="16" t="s">
        <v>736</v>
      </c>
      <c r="D544" s="18">
        <v>12712.6</v>
      </c>
      <c r="E544" s="18">
        <v>2671.72</v>
      </c>
      <c r="F544" s="18">
        <v>9099.2000000000007</v>
      </c>
      <c r="G544" s="18">
        <v>4399.9172779999999</v>
      </c>
      <c r="H544" s="18">
        <v>4699.2827219999999</v>
      </c>
      <c r="I544" s="18">
        <v>2860.34</v>
      </c>
      <c r="J544" s="18">
        <v>-2062.7794956627658</v>
      </c>
      <c r="K544" s="18">
        <v>9852.26</v>
      </c>
    </row>
    <row r="545" spans="3:11" outlineLevel="1" x14ac:dyDescent="0.25">
      <c r="C545" s="16" t="s">
        <v>737</v>
      </c>
      <c r="D545" s="18">
        <v>11007.55</v>
      </c>
      <c r="E545" s="18">
        <v>6093.42</v>
      </c>
      <c r="F545" s="18">
        <v>4431</v>
      </c>
      <c r="G545" s="18">
        <v>2199.91</v>
      </c>
      <c r="H545" s="18">
        <v>2231.09</v>
      </c>
      <c r="I545" s="18">
        <v>3000</v>
      </c>
      <c r="J545" s="18">
        <v>532.46424427800002</v>
      </c>
      <c r="K545" s="18">
        <v>8007.55</v>
      </c>
    </row>
    <row r="546" spans="3:11" outlineLevel="1" x14ac:dyDescent="0.25">
      <c r="C546" s="16" t="s">
        <v>738</v>
      </c>
      <c r="D546" s="18">
        <v>16900</v>
      </c>
      <c r="E546" s="18">
        <v>1869.98</v>
      </c>
      <c r="F546" s="18">
        <v>14429</v>
      </c>
      <c r="G546" s="18">
        <v>2583.4183429999998</v>
      </c>
      <c r="H546" s="18">
        <v>11845.581657000001</v>
      </c>
      <c r="I546" s="18">
        <v>5000</v>
      </c>
      <c r="J546" s="18">
        <v>2081.2020753446909</v>
      </c>
      <c r="K546" s="18">
        <v>11900</v>
      </c>
    </row>
    <row r="547" spans="3:11" outlineLevel="1" x14ac:dyDescent="0.25">
      <c r="C547" s="16" t="s">
        <v>739</v>
      </c>
      <c r="D547" s="18">
        <v>36573.9</v>
      </c>
      <c r="E547" s="18">
        <v>6137</v>
      </c>
      <c r="F547" s="18">
        <v>27431.8</v>
      </c>
      <c r="G547" s="18">
        <v>382.08206899999999</v>
      </c>
      <c r="H547" s="18">
        <v>27049.717930999999</v>
      </c>
      <c r="I547" s="18">
        <v>0</v>
      </c>
      <c r="J547" s="18">
        <v>-484.63440508611825</v>
      </c>
      <c r="K547" s="18">
        <v>36573.9</v>
      </c>
    </row>
    <row r="548" spans="3:11" outlineLevel="1" x14ac:dyDescent="0.25">
      <c r="C548" s="16" t="s">
        <v>740</v>
      </c>
      <c r="D548" s="18">
        <v>197583.82</v>
      </c>
      <c r="E548" s="18">
        <v>30209.040000000001</v>
      </c>
      <c r="F548" s="18">
        <v>152899.09</v>
      </c>
      <c r="G548" s="18">
        <v>2585.82573</v>
      </c>
      <c r="H548" s="18">
        <v>150313.26427000001</v>
      </c>
      <c r="I548" s="18">
        <v>50000</v>
      </c>
      <c r="J548" s="18">
        <v>47077.216584985494</v>
      </c>
      <c r="K548" s="18">
        <v>147583.82</v>
      </c>
    </row>
    <row r="549" spans="3:11" outlineLevel="1" x14ac:dyDescent="0.25">
      <c r="C549" s="16" t="s">
        <v>741</v>
      </c>
      <c r="D549" s="18">
        <v>359.99</v>
      </c>
      <c r="E549" s="18">
        <v>0</v>
      </c>
      <c r="F549" s="18">
        <v>359.99</v>
      </c>
      <c r="G549" s="18">
        <v>0</v>
      </c>
      <c r="H549" s="18">
        <v>359.99</v>
      </c>
      <c r="I549" s="18">
        <v>95</v>
      </c>
      <c r="J549" s="18">
        <v>95</v>
      </c>
      <c r="K549" s="18">
        <v>264.99</v>
      </c>
    </row>
    <row r="550" spans="3:11" outlineLevel="1" x14ac:dyDescent="0.25">
      <c r="C550" s="16" t="s">
        <v>742</v>
      </c>
      <c r="D550" s="18">
        <v>78161.009999999995</v>
      </c>
      <c r="E550" s="18">
        <v>43407.92</v>
      </c>
      <c r="F550" s="18">
        <v>38871.449999999997</v>
      </c>
      <c r="G550" s="18">
        <v>14390.32395</v>
      </c>
      <c r="H550" s="18">
        <v>24481.126049999999</v>
      </c>
      <c r="I550" s="18">
        <v>0</v>
      </c>
      <c r="J550" s="18">
        <v>-16118.352115650692</v>
      </c>
      <c r="K550" s="18">
        <v>78161.009999999995</v>
      </c>
    </row>
    <row r="551" spans="3:11" outlineLevel="1" x14ac:dyDescent="0.25">
      <c r="C551" s="16" t="s">
        <v>743</v>
      </c>
      <c r="D551" s="18">
        <v>585058.16</v>
      </c>
      <c r="E551" s="18">
        <v>6749.32</v>
      </c>
      <c r="F551" s="18">
        <v>575984.88</v>
      </c>
      <c r="G551" s="18">
        <v>282400</v>
      </c>
      <c r="H551" s="18">
        <v>293584.88</v>
      </c>
      <c r="I551" s="18">
        <v>283813.42</v>
      </c>
      <c r="J551" s="18">
        <v>1413.4199999999837</v>
      </c>
      <c r="K551" s="18">
        <v>301244.74</v>
      </c>
    </row>
    <row r="552" spans="3:11" outlineLevel="1" x14ac:dyDescent="0.25">
      <c r="C552" s="16" t="s">
        <v>744</v>
      </c>
      <c r="D552" s="18">
        <v>14796.93</v>
      </c>
      <c r="E552" s="18">
        <v>6145.49</v>
      </c>
      <c r="F552" s="18">
        <v>6812.91</v>
      </c>
      <c r="G552" s="18">
        <v>380.23</v>
      </c>
      <c r="H552" s="18">
        <v>6432.68</v>
      </c>
      <c r="I552" s="18">
        <v>0</v>
      </c>
      <c r="J552" s="18">
        <v>-442.75642908719999</v>
      </c>
      <c r="K552" s="18">
        <v>14796.93</v>
      </c>
    </row>
    <row r="553" spans="3:11" outlineLevel="1" x14ac:dyDescent="0.25">
      <c r="C553" s="16" t="s">
        <v>745</v>
      </c>
      <c r="D553" s="18">
        <v>0</v>
      </c>
      <c r="E553" s="18">
        <v>0</v>
      </c>
      <c r="F553" s="18">
        <v>0</v>
      </c>
      <c r="G553" s="18">
        <v>434.45</v>
      </c>
      <c r="H553" s="18">
        <v>-434.45</v>
      </c>
      <c r="I553" s="18">
        <v>0</v>
      </c>
      <c r="J553" s="18">
        <v>-571.45023744499986</v>
      </c>
      <c r="K553" s="18">
        <v>0</v>
      </c>
    </row>
    <row r="554" spans="3:11" outlineLevel="1" x14ac:dyDescent="0.25">
      <c r="C554" s="16" t="s">
        <v>746</v>
      </c>
      <c r="D554" s="18">
        <v>28000</v>
      </c>
      <c r="E554" s="18">
        <v>4700.22</v>
      </c>
      <c r="F554" s="18">
        <v>21212.07</v>
      </c>
      <c r="G554" s="18">
        <v>4752.57</v>
      </c>
      <c r="H554" s="18">
        <v>16459.5</v>
      </c>
      <c r="I554" s="18">
        <v>8399.99</v>
      </c>
      <c r="J554" s="18">
        <v>2962.6868861399998</v>
      </c>
      <c r="K554" s="18">
        <v>19600.009999999998</v>
      </c>
    </row>
    <row r="555" spans="3:11" outlineLevel="1" x14ac:dyDescent="0.25">
      <c r="C555" s="16" t="s">
        <v>747</v>
      </c>
      <c r="D555" s="18">
        <v>10077.450000000001</v>
      </c>
      <c r="E555" s="18">
        <v>1345.92</v>
      </c>
      <c r="F555" s="18">
        <v>8125.18</v>
      </c>
      <c r="G555" s="18">
        <v>4029.75</v>
      </c>
      <c r="H555" s="18">
        <v>4095.43</v>
      </c>
      <c r="I555" s="18">
        <v>3023.23</v>
      </c>
      <c r="J555" s="18">
        <v>-1439.94</v>
      </c>
      <c r="K555" s="18">
        <v>7054.22</v>
      </c>
    </row>
    <row r="556" spans="3:11" x14ac:dyDescent="0.25">
      <c r="C556" s="20" t="s">
        <v>843</v>
      </c>
      <c r="D556" s="30">
        <v>999369.46</v>
      </c>
      <c r="E556" s="21">
        <v>110480.37</v>
      </c>
      <c r="F556" s="21">
        <v>866435.47</v>
      </c>
      <c r="G556" s="21">
        <v>321650.639608</v>
      </c>
      <c r="H556" s="21">
        <v>544784.83039200003</v>
      </c>
      <c r="I556" s="21">
        <v>356948.75</v>
      </c>
      <c r="J556" s="21">
        <v>30143.092658607089</v>
      </c>
      <c r="K556" s="21">
        <v>642420.71</v>
      </c>
    </row>
    <row r="557" spans="3:11" ht="0.95" customHeight="1" outlineLevel="1" x14ac:dyDescent="0.25">
      <c r="C557" s="17"/>
      <c r="D557" s="29"/>
      <c r="E557" s="19"/>
      <c r="F557" s="19"/>
      <c r="G557" s="19"/>
      <c r="H557" s="19"/>
      <c r="I557" s="19"/>
      <c r="J557" s="19"/>
      <c r="K557" s="19"/>
    </row>
    <row r="558" spans="3:11" outlineLevel="1" x14ac:dyDescent="0.25">
      <c r="C558" s="16" t="s">
        <v>748</v>
      </c>
      <c r="D558" s="18">
        <v>0</v>
      </c>
      <c r="E558" s="18">
        <v>0</v>
      </c>
      <c r="F558" s="18">
        <v>0</v>
      </c>
      <c r="G558" s="18">
        <v>1034.82</v>
      </c>
      <c r="H558" s="18">
        <v>-1034.82</v>
      </c>
      <c r="I558" s="18">
        <v>0</v>
      </c>
      <c r="J558" s="18">
        <v>-1136.6421775800002</v>
      </c>
      <c r="K558" s="18">
        <v>0</v>
      </c>
    </row>
    <row r="559" spans="3:11" x14ac:dyDescent="0.25">
      <c r="C559" s="20" t="s">
        <v>844</v>
      </c>
      <c r="D559" s="30">
        <v>0</v>
      </c>
      <c r="E559" s="21">
        <v>0</v>
      </c>
      <c r="F559" s="21">
        <v>0</v>
      </c>
      <c r="G559" s="21">
        <v>1034.82</v>
      </c>
      <c r="H559" s="21">
        <v>-1034.82</v>
      </c>
      <c r="I559" s="21">
        <v>0</v>
      </c>
      <c r="J559" s="21">
        <v>-1136.6421775800002</v>
      </c>
      <c r="K559" s="21">
        <v>0</v>
      </c>
    </row>
    <row r="560" spans="3:11" ht="0.95" customHeight="1" outlineLevel="1" x14ac:dyDescent="0.25">
      <c r="C560" s="17"/>
      <c r="D560" s="29"/>
      <c r="E560" s="19"/>
      <c r="F560" s="19"/>
      <c r="G560" s="19"/>
      <c r="H560" s="19"/>
      <c r="I560" s="19"/>
      <c r="J560" s="19"/>
      <c r="K560" s="19"/>
    </row>
    <row r="561" spans="3:11" outlineLevel="1" x14ac:dyDescent="0.25">
      <c r="C561" s="16" t="s">
        <v>749</v>
      </c>
      <c r="D561" s="18">
        <v>4670.66</v>
      </c>
      <c r="E561" s="18">
        <v>2288.1999999999998</v>
      </c>
      <c r="F561" s="18">
        <v>2121.2199999999998</v>
      </c>
      <c r="G561" s="18">
        <v>623.37551199999996</v>
      </c>
      <c r="H561" s="18">
        <v>1497.844488</v>
      </c>
      <c r="I561" s="18">
        <v>1000</v>
      </c>
      <c r="J561" s="18">
        <v>195.8991807526985</v>
      </c>
      <c r="K561" s="18">
        <v>3670.66</v>
      </c>
    </row>
    <row r="562" spans="3:11" outlineLevel="1" x14ac:dyDescent="0.25">
      <c r="C562" s="16" t="s">
        <v>750</v>
      </c>
      <c r="D562" s="18">
        <v>1452.64</v>
      </c>
      <c r="E562" s="18">
        <v>144.87</v>
      </c>
      <c r="F562" s="18">
        <v>1160.21</v>
      </c>
      <c r="G562" s="18">
        <v>808.81</v>
      </c>
      <c r="H562" s="18">
        <v>351.4</v>
      </c>
      <c r="I562" s="18">
        <v>400</v>
      </c>
      <c r="J562" s="18">
        <v>-551.06840913209999</v>
      </c>
      <c r="K562" s="18">
        <v>1052.6400000000001</v>
      </c>
    </row>
    <row r="563" spans="3:11" outlineLevel="1" x14ac:dyDescent="0.25">
      <c r="C563" s="16" t="s">
        <v>751</v>
      </c>
      <c r="D563" s="18">
        <v>50532.800000000003</v>
      </c>
      <c r="E563" s="18">
        <v>7552.1</v>
      </c>
      <c r="F563" s="18">
        <v>38959.699999999997</v>
      </c>
      <c r="G563" s="18">
        <v>1376.51982</v>
      </c>
      <c r="H563" s="18">
        <v>37583.180180000003</v>
      </c>
      <c r="I563" s="18">
        <v>0</v>
      </c>
      <c r="J563" s="18">
        <v>-1409.8562322235045</v>
      </c>
      <c r="K563" s="18">
        <v>50532.800000000003</v>
      </c>
    </row>
    <row r="564" spans="3:11" outlineLevel="1" x14ac:dyDescent="0.25">
      <c r="C564" s="16" t="s">
        <v>752</v>
      </c>
      <c r="D564" s="18">
        <v>39900.32</v>
      </c>
      <c r="E564" s="18">
        <v>19950.16</v>
      </c>
      <c r="F564" s="18">
        <v>18398.04</v>
      </c>
      <c r="G564" s="18">
        <v>13673.139756</v>
      </c>
      <c r="H564" s="18">
        <v>4724.9002440000004</v>
      </c>
      <c r="I564" s="18">
        <v>10420.700000000001</v>
      </c>
      <c r="J564" s="18">
        <v>-4948.2786990333971</v>
      </c>
      <c r="K564" s="18">
        <v>29479.62</v>
      </c>
    </row>
    <row r="565" spans="3:11" outlineLevel="1" x14ac:dyDescent="0.25">
      <c r="C565" s="16" t="s">
        <v>753</v>
      </c>
      <c r="D565" s="18">
        <v>37688.75</v>
      </c>
      <c r="E565" s="18">
        <v>7548.74</v>
      </c>
      <c r="F565" s="18">
        <v>29487.99</v>
      </c>
      <c r="G565" s="18">
        <v>2126.8385079999998</v>
      </c>
      <c r="H565" s="18">
        <v>27361.151492000001</v>
      </c>
      <c r="I565" s="18">
        <v>10000</v>
      </c>
      <c r="J565" s="18">
        <v>7606.3414919999996</v>
      </c>
      <c r="K565" s="18">
        <v>27688.75</v>
      </c>
    </row>
    <row r="566" spans="3:11" outlineLevel="1" x14ac:dyDescent="0.25">
      <c r="C566" s="16" t="s">
        <v>754</v>
      </c>
      <c r="D566" s="18">
        <v>23670.41</v>
      </c>
      <c r="E566" s="18">
        <v>5400.02</v>
      </c>
      <c r="F566" s="18">
        <v>16545.63</v>
      </c>
      <c r="G566" s="18">
        <v>6192.6540199999999</v>
      </c>
      <c r="H566" s="18">
        <v>10352.975979999999</v>
      </c>
      <c r="I566" s="18">
        <v>7000</v>
      </c>
      <c r="J566" s="18">
        <v>53.04306954185995</v>
      </c>
      <c r="K566" s="18">
        <v>16670.41</v>
      </c>
    </row>
    <row r="567" spans="3:11" outlineLevel="1" x14ac:dyDescent="0.25">
      <c r="C567" s="16" t="s">
        <v>755</v>
      </c>
      <c r="D567" s="18">
        <v>7478.68</v>
      </c>
      <c r="E567" s="18">
        <v>1246.45</v>
      </c>
      <c r="F567" s="18">
        <v>6232.23</v>
      </c>
      <c r="G567" s="18">
        <v>0</v>
      </c>
      <c r="H567" s="18">
        <v>6232.23</v>
      </c>
      <c r="I567" s="18">
        <v>0</v>
      </c>
      <c r="J567" s="18">
        <v>0</v>
      </c>
      <c r="K567" s="18">
        <v>7478.68</v>
      </c>
    </row>
    <row r="568" spans="3:11" outlineLevel="1" x14ac:dyDescent="0.25">
      <c r="C568" s="16" t="s">
        <v>756</v>
      </c>
      <c r="D568" s="18">
        <v>34200.400000000001</v>
      </c>
      <c r="E568" s="18">
        <v>9187.64</v>
      </c>
      <c r="F568" s="18">
        <v>23795.93</v>
      </c>
      <c r="G568" s="18">
        <v>0</v>
      </c>
      <c r="H568" s="18">
        <v>23795.93</v>
      </c>
      <c r="I568" s="18">
        <v>0</v>
      </c>
      <c r="J568" s="18">
        <v>0</v>
      </c>
      <c r="K568" s="18">
        <v>34200.400000000001</v>
      </c>
    </row>
    <row r="569" spans="3:11" outlineLevel="1" x14ac:dyDescent="0.25">
      <c r="C569" s="16" t="s">
        <v>757</v>
      </c>
      <c r="D569" s="18">
        <v>7307.51</v>
      </c>
      <c r="E569" s="18">
        <v>1378.65</v>
      </c>
      <c r="F569" s="18">
        <v>5322.48</v>
      </c>
      <c r="G569" s="18">
        <v>4969.3752329999998</v>
      </c>
      <c r="H569" s="18">
        <v>353.10476699999998</v>
      </c>
      <c r="I569" s="18">
        <v>2000</v>
      </c>
      <c r="J569" s="18">
        <v>-3531.1034454678402</v>
      </c>
      <c r="K569" s="18">
        <v>5307.51</v>
      </c>
    </row>
    <row r="570" spans="3:11" outlineLevel="1" x14ac:dyDescent="0.25">
      <c r="C570" s="16" t="s">
        <v>758</v>
      </c>
      <c r="D570" s="18">
        <v>86100.88</v>
      </c>
      <c r="E570" s="18">
        <v>9490.5300000000007</v>
      </c>
      <c r="F570" s="18">
        <v>66574.990000000005</v>
      </c>
      <c r="G570" s="18">
        <v>4949.8164200000001</v>
      </c>
      <c r="H570" s="18">
        <v>61625.173580000002</v>
      </c>
      <c r="I570" s="18">
        <v>30000</v>
      </c>
      <c r="J570" s="18">
        <v>24303.251100770824</v>
      </c>
      <c r="K570" s="18">
        <v>56100.88</v>
      </c>
    </row>
    <row r="571" spans="3:11" outlineLevel="1" x14ac:dyDescent="0.25">
      <c r="C571" s="16" t="s">
        <v>759</v>
      </c>
      <c r="D571" s="18">
        <v>83232</v>
      </c>
      <c r="E571" s="18">
        <v>20226.66</v>
      </c>
      <c r="F571" s="18">
        <v>141472.54</v>
      </c>
      <c r="G571" s="18">
        <v>938.59</v>
      </c>
      <c r="H571" s="18">
        <v>140533.95000000001</v>
      </c>
      <c r="I571" s="18">
        <v>11360.4</v>
      </c>
      <c r="J571" s="18">
        <v>10389.2145668381</v>
      </c>
      <c r="K571" s="18">
        <v>71871.600000000006</v>
      </c>
    </row>
    <row r="572" spans="3:11" outlineLevel="1" x14ac:dyDescent="0.25">
      <c r="C572" s="16" t="s">
        <v>760</v>
      </c>
      <c r="D572" s="18">
        <v>57348.46</v>
      </c>
      <c r="E572" s="18">
        <v>14773.46</v>
      </c>
      <c r="F572" s="18">
        <v>38343.61</v>
      </c>
      <c r="G572" s="18">
        <v>23613.39</v>
      </c>
      <c r="H572" s="18">
        <v>14730.22</v>
      </c>
      <c r="I572" s="18">
        <v>5522.27</v>
      </c>
      <c r="J572" s="18">
        <v>-21292.68739462375</v>
      </c>
      <c r="K572" s="18">
        <v>51826.19</v>
      </c>
    </row>
    <row r="573" spans="3:11" x14ac:dyDescent="0.25">
      <c r="C573" s="20" t="s">
        <v>845</v>
      </c>
      <c r="D573" s="30">
        <v>433583.51</v>
      </c>
      <c r="E573" s="21">
        <v>99187.48</v>
      </c>
      <c r="F573" s="21">
        <v>388414.57</v>
      </c>
      <c r="G573" s="21">
        <v>59272.509269000002</v>
      </c>
      <c r="H573" s="21">
        <v>329142.06073099998</v>
      </c>
      <c r="I573" s="21">
        <v>77703.37</v>
      </c>
      <c r="J573" s="21">
        <v>10814.755229422892</v>
      </c>
      <c r="K573" s="21">
        <v>355880.14</v>
      </c>
    </row>
    <row r="574" spans="3:11" ht="0.95" customHeight="1" outlineLevel="1" x14ac:dyDescent="0.25">
      <c r="C574" s="17"/>
      <c r="D574" s="29"/>
      <c r="E574" s="19"/>
      <c r="F574" s="19"/>
      <c r="G574" s="19"/>
      <c r="H574" s="19"/>
      <c r="I574" s="19"/>
      <c r="J574" s="19"/>
      <c r="K574" s="19"/>
    </row>
    <row r="575" spans="3:11" outlineLevel="1" x14ac:dyDescent="0.25">
      <c r="C575" s="16" t="s">
        <v>761</v>
      </c>
      <c r="D575" s="18">
        <v>4204.21</v>
      </c>
      <c r="E575" s="18">
        <v>827.38</v>
      </c>
      <c r="F575" s="18">
        <v>3026.3</v>
      </c>
      <c r="G575" s="18">
        <v>2082.92</v>
      </c>
      <c r="H575" s="18">
        <v>943.38</v>
      </c>
      <c r="I575" s="18">
        <v>1000</v>
      </c>
      <c r="J575" s="18">
        <v>-1384.0543073101999</v>
      </c>
      <c r="K575" s="18">
        <v>3204.21</v>
      </c>
    </row>
    <row r="576" spans="3:11" outlineLevel="1" x14ac:dyDescent="0.25">
      <c r="C576" s="16" t="s">
        <v>762</v>
      </c>
      <c r="D576" s="18">
        <v>4990</v>
      </c>
      <c r="E576" s="18">
        <v>760.51</v>
      </c>
      <c r="F576" s="18">
        <v>3835.31</v>
      </c>
      <c r="G576" s="18">
        <v>568.85833600000001</v>
      </c>
      <c r="H576" s="18">
        <v>3266.4516640000002</v>
      </c>
      <c r="I576" s="18">
        <v>0</v>
      </c>
      <c r="J576" s="18">
        <v>-664.61837867141639</v>
      </c>
      <c r="K576" s="18">
        <v>4990</v>
      </c>
    </row>
    <row r="577" spans="3:11" outlineLevel="1" x14ac:dyDescent="0.25">
      <c r="C577" s="16" t="s">
        <v>763</v>
      </c>
      <c r="D577" s="18">
        <v>9570.6</v>
      </c>
      <c r="E577" s="18">
        <v>918.79</v>
      </c>
      <c r="F577" s="18">
        <v>7975.85</v>
      </c>
      <c r="G577" s="18">
        <v>338.32976000000002</v>
      </c>
      <c r="H577" s="18">
        <v>7637.5202399999998</v>
      </c>
      <c r="I577" s="18">
        <v>3000</v>
      </c>
      <c r="J577" s="18">
        <v>2597.7754295753689</v>
      </c>
      <c r="K577" s="18">
        <v>6570.6</v>
      </c>
    </row>
    <row r="578" spans="3:11" outlineLevel="1" x14ac:dyDescent="0.25">
      <c r="C578" s="16" t="s">
        <v>764</v>
      </c>
      <c r="D578" s="18">
        <v>25332.9</v>
      </c>
      <c r="E578" s="18">
        <v>5901.7</v>
      </c>
      <c r="F578" s="18">
        <v>18879.88</v>
      </c>
      <c r="G578" s="18">
        <v>214.5</v>
      </c>
      <c r="H578" s="18">
        <v>18665.38</v>
      </c>
      <c r="I578" s="18">
        <v>3405.79</v>
      </c>
      <c r="J578" s="18">
        <v>3149.8371873247002</v>
      </c>
      <c r="K578" s="18">
        <v>21927.11</v>
      </c>
    </row>
    <row r="579" spans="3:11" outlineLevel="1" x14ac:dyDescent="0.25">
      <c r="C579" s="16" t="s">
        <v>765</v>
      </c>
      <c r="D579" s="18">
        <v>23547.95</v>
      </c>
      <c r="E579" s="18">
        <v>4193.91</v>
      </c>
      <c r="F579" s="18">
        <v>17988.490000000002</v>
      </c>
      <c r="G579" s="18">
        <v>0</v>
      </c>
      <c r="H579" s="18">
        <v>17988.490000000002</v>
      </c>
      <c r="I579" s="18">
        <v>0</v>
      </c>
      <c r="J579" s="18">
        <v>0</v>
      </c>
      <c r="K579" s="18">
        <v>23547.95</v>
      </c>
    </row>
    <row r="580" spans="3:11" outlineLevel="1" x14ac:dyDescent="0.25">
      <c r="C580" s="16" t="s">
        <v>766</v>
      </c>
      <c r="D580" s="18">
        <v>69332.570000000007</v>
      </c>
      <c r="E580" s="18">
        <v>6926.97</v>
      </c>
      <c r="F580" s="18">
        <v>46571.360000000001</v>
      </c>
      <c r="G580" s="18">
        <v>626.44000000000005</v>
      </c>
      <c r="H580" s="18">
        <v>45944.92</v>
      </c>
      <c r="I580" s="18">
        <v>15000</v>
      </c>
      <c r="J580" s="18">
        <v>14316.56</v>
      </c>
      <c r="K580" s="18">
        <v>54332.57</v>
      </c>
    </row>
    <row r="581" spans="3:11" outlineLevel="1" x14ac:dyDescent="0.25">
      <c r="C581" s="16" t="s">
        <v>767</v>
      </c>
      <c r="D581" s="18">
        <v>19.510000000000002</v>
      </c>
      <c r="E581" s="18">
        <v>3.25</v>
      </c>
      <c r="F581" s="18">
        <v>16.260000000000002</v>
      </c>
      <c r="G581" s="18">
        <v>0</v>
      </c>
      <c r="H581" s="18">
        <v>16.260000000000002</v>
      </c>
      <c r="I581" s="18">
        <v>19.510000000000002</v>
      </c>
      <c r="J581" s="18">
        <v>19.510000000000002</v>
      </c>
      <c r="K581" s="18">
        <v>0</v>
      </c>
    </row>
    <row r="582" spans="3:11" outlineLevel="1" x14ac:dyDescent="0.25">
      <c r="C582" s="16" t="s">
        <v>768</v>
      </c>
      <c r="D582" s="18">
        <v>33848.480000000003</v>
      </c>
      <c r="E582" s="18">
        <v>4363.99</v>
      </c>
      <c r="F582" s="18">
        <v>28878.11</v>
      </c>
      <c r="G582" s="18">
        <v>150</v>
      </c>
      <c r="H582" s="18">
        <v>28728.11</v>
      </c>
      <c r="I582" s="18">
        <v>0</v>
      </c>
      <c r="J582" s="18">
        <v>-150</v>
      </c>
      <c r="K582" s="18">
        <v>33848.480000000003</v>
      </c>
    </row>
    <row r="583" spans="3:11" outlineLevel="1" x14ac:dyDescent="0.25">
      <c r="C583" s="16" t="s">
        <v>769</v>
      </c>
      <c r="D583" s="18">
        <v>19000</v>
      </c>
      <c r="E583" s="18">
        <v>2952.56</v>
      </c>
      <c r="F583" s="18">
        <v>13365.02</v>
      </c>
      <c r="G583" s="18">
        <v>3411.04</v>
      </c>
      <c r="H583" s="18">
        <v>9953.98</v>
      </c>
      <c r="I583" s="18">
        <v>5700</v>
      </c>
      <c r="J583" s="18">
        <v>2032.1599999999999</v>
      </c>
      <c r="K583" s="18">
        <v>13300</v>
      </c>
    </row>
    <row r="584" spans="3:11" outlineLevel="1" x14ac:dyDescent="0.25">
      <c r="C584" s="16" t="s">
        <v>770</v>
      </c>
      <c r="D584" s="18">
        <v>1880</v>
      </c>
      <c r="E584" s="18">
        <v>230</v>
      </c>
      <c r="F584" s="18">
        <v>1650</v>
      </c>
      <c r="G584" s="18">
        <v>0</v>
      </c>
      <c r="H584" s="18">
        <v>1650</v>
      </c>
      <c r="I584" s="18">
        <v>0</v>
      </c>
      <c r="J584" s="18">
        <v>0</v>
      </c>
      <c r="K584" s="18">
        <v>1880</v>
      </c>
    </row>
    <row r="585" spans="3:11" x14ac:dyDescent="0.25">
      <c r="C585" s="20" t="s">
        <v>846</v>
      </c>
      <c r="D585" s="30">
        <v>191726.22</v>
      </c>
      <c r="E585" s="21">
        <v>27079.06</v>
      </c>
      <c r="F585" s="21">
        <v>142186.57999999999</v>
      </c>
      <c r="G585" s="21">
        <v>7392.0880960000004</v>
      </c>
      <c r="H585" s="21">
        <v>134794.49190399999</v>
      </c>
      <c r="I585" s="21">
        <v>28125.3</v>
      </c>
      <c r="J585" s="21">
        <v>19917.169930918451</v>
      </c>
      <c r="K585" s="21">
        <v>163600.92000000001</v>
      </c>
    </row>
    <row r="586" spans="3:11" ht="0.95" customHeight="1" outlineLevel="1" x14ac:dyDescent="0.25">
      <c r="C586" s="17"/>
      <c r="D586" s="29"/>
      <c r="E586" s="19"/>
      <c r="F586" s="19"/>
      <c r="G586" s="19"/>
      <c r="H586" s="19"/>
      <c r="I586" s="19"/>
      <c r="J586" s="19"/>
      <c r="K586" s="19"/>
    </row>
    <row r="587" spans="3:11" outlineLevel="1" x14ac:dyDescent="0.25">
      <c r="C587" s="16" t="s">
        <v>771</v>
      </c>
      <c r="D587" s="18">
        <v>8240.85</v>
      </c>
      <c r="E587" s="18">
        <v>917.64</v>
      </c>
      <c r="F587" s="18">
        <v>6414.84</v>
      </c>
      <c r="G587" s="18">
        <v>400</v>
      </c>
      <c r="H587" s="18">
        <v>6014.84</v>
      </c>
      <c r="I587" s="18">
        <v>0</v>
      </c>
      <c r="J587" s="18">
        <v>-440</v>
      </c>
      <c r="K587" s="18">
        <v>8240.85</v>
      </c>
    </row>
    <row r="588" spans="3:11" outlineLevel="1" x14ac:dyDescent="0.25">
      <c r="C588" s="16" t="s">
        <v>772</v>
      </c>
      <c r="D588" s="18">
        <v>9700.18</v>
      </c>
      <c r="E588" s="18">
        <v>1861.54</v>
      </c>
      <c r="F588" s="18">
        <v>7242.48</v>
      </c>
      <c r="G588" s="18">
        <v>10140.620000000001</v>
      </c>
      <c r="H588" s="18">
        <v>-2898.14</v>
      </c>
      <c r="I588" s="18">
        <v>3000</v>
      </c>
      <c r="J588" s="18">
        <v>-8077.41</v>
      </c>
      <c r="K588" s="18">
        <v>6700.18</v>
      </c>
    </row>
    <row r="589" spans="3:11" x14ac:dyDescent="0.25">
      <c r="C589" s="20" t="s">
        <v>847</v>
      </c>
      <c r="D589" s="30">
        <v>17941.03</v>
      </c>
      <c r="E589" s="21">
        <v>2779.18</v>
      </c>
      <c r="F589" s="21">
        <v>13657.32</v>
      </c>
      <c r="G589" s="21">
        <v>10540.62</v>
      </c>
      <c r="H589" s="21">
        <v>3116.7</v>
      </c>
      <c r="I589" s="21">
        <v>3000</v>
      </c>
      <c r="J589" s="21">
        <v>-8517.41</v>
      </c>
      <c r="K589" s="21">
        <v>14941.03</v>
      </c>
    </row>
    <row r="590" spans="3:11" ht="0.95" customHeight="1" outlineLevel="1" x14ac:dyDescent="0.25">
      <c r="C590" s="17"/>
      <c r="D590" s="29"/>
      <c r="E590" s="19"/>
      <c r="F590" s="19"/>
      <c r="G590" s="19"/>
      <c r="H590" s="19"/>
      <c r="I590" s="19"/>
      <c r="J590" s="19"/>
      <c r="K590" s="19"/>
    </row>
    <row r="591" spans="3:11" outlineLevel="1" x14ac:dyDescent="0.25">
      <c r="C591" s="16" t="s">
        <v>773</v>
      </c>
      <c r="D591" s="18">
        <v>5295.11</v>
      </c>
      <c r="E591" s="18">
        <v>863.7</v>
      </c>
      <c r="F591" s="18">
        <v>3929.84</v>
      </c>
      <c r="G591" s="18">
        <v>1400.5364300000001</v>
      </c>
      <c r="H591" s="18">
        <v>2529.30357</v>
      </c>
      <c r="I591" s="18">
        <v>5295.11</v>
      </c>
      <c r="J591" s="18">
        <v>3693.08333842723</v>
      </c>
      <c r="K591" s="18">
        <v>0</v>
      </c>
    </row>
    <row r="592" spans="3:11" outlineLevel="1" x14ac:dyDescent="0.25">
      <c r="C592" s="16" t="s">
        <v>774</v>
      </c>
      <c r="D592" s="18">
        <v>615.91999999999996</v>
      </c>
      <c r="E592" s="18">
        <v>0</v>
      </c>
      <c r="F592" s="18">
        <v>615.91999999999996</v>
      </c>
      <c r="G592" s="18">
        <v>6</v>
      </c>
      <c r="H592" s="18">
        <v>609.91999999999996</v>
      </c>
      <c r="I592" s="18">
        <v>0</v>
      </c>
      <c r="J592" s="18">
        <v>-6.6</v>
      </c>
      <c r="K592" s="18">
        <v>615.91999999999996</v>
      </c>
    </row>
    <row r="593" spans="3:11" outlineLevel="1" x14ac:dyDescent="0.25">
      <c r="C593" s="16" t="s">
        <v>775</v>
      </c>
      <c r="D593" s="18">
        <v>5032.82</v>
      </c>
      <c r="E593" s="18">
        <v>813.2</v>
      </c>
      <c r="F593" s="18">
        <v>8420.94</v>
      </c>
      <c r="G593" s="18">
        <v>7459.1366879999996</v>
      </c>
      <c r="H593" s="18">
        <v>961.80331200000001</v>
      </c>
      <c r="I593" s="18">
        <v>0</v>
      </c>
      <c r="J593" s="18">
        <v>-9160.4117548442664</v>
      </c>
      <c r="K593" s="18">
        <v>5032.82</v>
      </c>
    </row>
    <row r="594" spans="3:11" outlineLevel="1" x14ac:dyDescent="0.25">
      <c r="C594" s="16" t="s">
        <v>776</v>
      </c>
      <c r="D594" s="18">
        <v>70027.399999999994</v>
      </c>
      <c r="E594" s="18">
        <v>24625.8</v>
      </c>
      <c r="F594" s="18">
        <v>105038.68</v>
      </c>
      <c r="G594" s="18">
        <v>29493.583712</v>
      </c>
      <c r="H594" s="18">
        <v>75545.096288000001</v>
      </c>
      <c r="I594" s="18">
        <v>0</v>
      </c>
      <c r="J594" s="18">
        <v>-31856.774058532992</v>
      </c>
      <c r="K594" s="18">
        <v>70027.399999999994</v>
      </c>
    </row>
    <row r="595" spans="3:11" outlineLevel="1" x14ac:dyDescent="0.25">
      <c r="C595" s="16" t="s">
        <v>777</v>
      </c>
      <c r="D595" s="18">
        <v>115.2</v>
      </c>
      <c r="E595" s="18">
        <v>19.2</v>
      </c>
      <c r="F595" s="18">
        <v>96</v>
      </c>
      <c r="G595" s="18">
        <v>155.63999999999999</v>
      </c>
      <c r="H595" s="18">
        <v>-59.64</v>
      </c>
      <c r="I595" s="18">
        <v>0</v>
      </c>
      <c r="J595" s="18">
        <v>-164.7883113</v>
      </c>
      <c r="K595" s="18">
        <v>115.2</v>
      </c>
    </row>
    <row r="596" spans="3:11" outlineLevel="1" x14ac:dyDescent="0.25">
      <c r="C596" s="16" t="s">
        <v>778</v>
      </c>
      <c r="D596" s="18">
        <v>16990</v>
      </c>
      <c r="E596" s="18">
        <v>4194.21</v>
      </c>
      <c r="F596" s="18">
        <v>12075.52</v>
      </c>
      <c r="G596" s="18">
        <v>2421.6539280000002</v>
      </c>
      <c r="H596" s="18">
        <v>9653.8660720000007</v>
      </c>
      <c r="I596" s="18">
        <v>5000</v>
      </c>
      <c r="J596" s="18">
        <v>2250.4427935605418</v>
      </c>
      <c r="K596" s="18">
        <v>11990</v>
      </c>
    </row>
    <row r="597" spans="3:11" outlineLevel="1" x14ac:dyDescent="0.25">
      <c r="C597" s="16" t="s">
        <v>779</v>
      </c>
      <c r="D597" s="18">
        <v>8028.68</v>
      </c>
      <c r="E597" s="18">
        <v>1350.07</v>
      </c>
      <c r="F597" s="18">
        <v>6638.01</v>
      </c>
      <c r="G597" s="18">
        <v>1500</v>
      </c>
      <c r="H597" s="18">
        <v>5138.01</v>
      </c>
      <c r="I597" s="18">
        <v>0</v>
      </c>
      <c r="J597" s="18">
        <v>-1650</v>
      </c>
      <c r="K597" s="18">
        <v>8028.68</v>
      </c>
    </row>
    <row r="598" spans="3:11" outlineLevel="1" x14ac:dyDescent="0.25">
      <c r="C598" s="16" t="s">
        <v>780</v>
      </c>
      <c r="D598" s="18">
        <v>102891.62</v>
      </c>
      <c r="E598" s="18">
        <v>33952.11</v>
      </c>
      <c r="F598" s="18">
        <v>63227.92</v>
      </c>
      <c r="G598" s="18">
        <v>6212.9</v>
      </c>
      <c r="H598" s="18">
        <v>57015.02</v>
      </c>
      <c r="I598" s="18">
        <v>0</v>
      </c>
      <c r="J598" s="18">
        <v>-6555.4431138599994</v>
      </c>
      <c r="K598" s="18">
        <v>102891.62</v>
      </c>
    </row>
    <row r="599" spans="3:11" x14ac:dyDescent="0.25">
      <c r="C599" s="20" t="s">
        <v>848</v>
      </c>
      <c r="D599" s="30">
        <v>208996.75</v>
      </c>
      <c r="E599" s="21">
        <v>65818.289999999994</v>
      </c>
      <c r="F599" s="21">
        <v>200042.83</v>
      </c>
      <c r="G599" s="21">
        <v>48649.450757999999</v>
      </c>
      <c r="H599" s="21">
        <v>151393.379242</v>
      </c>
      <c r="I599" s="21">
        <v>10295.11</v>
      </c>
      <c r="J599" s="21">
        <v>-43450.491106549482</v>
      </c>
      <c r="K599" s="21">
        <v>198701.64</v>
      </c>
    </row>
    <row r="600" spans="3:11" ht="0.95" customHeight="1" outlineLevel="1" x14ac:dyDescent="0.25">
      <c r="C600" s="17"/>
      <c r="D600" s="29"/>
      <c r="E600" s="19"/>
      <c r="F600" s="19"/>
      <c r="G600" s="19"/>
      <c r="H600" s="19"/>
      <c r="I600" s="19"/>
      <c r="J600" s="19"/>
      <c r="K600" s="19"/>
    </row>
    <row r="601" spans="3:11" outlineLevel="1" x14ac:dyDescent="0.25">
      <c r="C601" s="16" t="s">
        <v>781</v>
      </c>
      <c r="D601" s="18">
        <v>6160.53</v>
      </c>
      <c r="E601" s="18">
        <v>236.24</v>
      </c>
      <c r="F601" s="18">
        <v>5497.58</v>
      </c>
      <c r="G601" s="18">
        <v>1777.4166029999999</v>
      </c>
      <c r="H601" s="18">
        <v>3720.1633969999998</v>
      </c>
      <c r="I601" s="18">
        <v>6160.53</v>
      </c>
      <c r="J601" s="18">
        <v>4110.9784047653657</v>
      </c>
      <c r="K601" s="18">
        <v>0</v>
      </c>
    </row>
    <row r="602" spans="3:11" x14ac:dyDescent="0.25">
      <c r="C602" s="20" t="s">
        <v>849</v>
      </c>
      <c r="D602" s="30">
        <v>6160.53</v>
      </c>
      <c r="E602" s="21">
        <v>236.24</v>
      </c>
      <c r="F602" s="21">
        <v>5497.58</v>
      </c>
      <c r="G602" s="21">
        <v>1777.4166029999999</v>
      </c>
      <c r="H602" s="21">
        <v>3720.1633969999998</v>
      </c>
      <c r="I602" s="21">
        <v>6160.53</v>
      </c>
      <c r="J602" s="21">
        <v>4110.9784047653657</v>
      </c>
      <c r="K602" s="21">
        <v>0</v>
      </c>
    </row>
    <row r="603" spans="3:11" ht="0.95" customHeight="1" outlineLevel="1" x14ac:dyDescent="0.25">
      <c r="C603" s="17"/>
      <c r="D603" s="29"/>
      <c r="E603" s="19"/>
      <c r="F603" s="19"/>
      <c r="G603" s="19"/>
      <c r="H603" s="19"/>
      <c r="I603" s="19"/>
      <c r="J603" s="19"/>
      <c r="K603" s="19"/>
    </row>
    <row r="604" spans="3:11" outlineLevel="1" x14ac:dyDescent="0.25">
      <c r="C604" s="16" t="s">
        <v>782</v>
      </c>
      <c r="D604" s="18">
        <v>1500</v>
      </c>
      <c r="E604" s="18">
        <v>894.39</v>
      </c>
      <c r="F604" s="18">
        <v>583.76</v>
      </c>
      <c r="G604" s="18">
        <v>2549.7202130000001</v>
      </c>
      <c r="H604" s="18">
        <v>-1965.9602130000001</v>
      </c>
      <c r="I604" s="18">
        <v>0</v>
      </c>
      <c r="J604" s="18">
        <v>-3194.8235226971101</v>
      </c>
      <c r="K604" s="18">
        <v>1500</v>
      </c>
    </row>
    <row r="605" spans="3:11" outlineLevel="1" x14ac:dyDescent="0.25">
      <c r="C605" s="16" t="s">
        <v>783</v>
      </c>
      <c r="D605" s="18">
        <v>174.36</v>
      </c>
      <c r="E605" s="18">
        <v>0</v>
      </c>
      <c r="F605" s="18">
        <v>174.36</v>
      </c>
      <c r="G605" s="18">
        <v>68.52</v>
      </c>
      <c r="H605" s="18">
        <v>105.84</v>
      </c>
      <c r="I605" s="18">
        <v>0</v>
      </c>
      <c r="J605" s="18">
        <v>-68.52</v>
      </c>
      <c r="K605" s="18">
        <v>174.36</v>
      </c>
    </row>
    <row r="606" spans="3:11" x14ac:dyDescent="0.25">
      <c r="C606" s="20" t="s">
        <v>850</v>
      </c>
      <c r="D606" s="30">
        <v>1674.36</v>
      </c>
      <c r="E606" s="21">
        <v>894.39</v>
      </c>
      <c r="F606" s="21">
        <v>758.12</v>
      </c>
      <c r="G606" s="21">
        <v>2618.240213</v>
      </c>
      <c r="H606" s="21">
        <v>-1860.1202129999999</v>
      </c>
      <c r="I606" s="21">
        <v>0</v>
      </c>
      <c r="J606" s="21">
        <v>-3263.3435226971101</v>
      </c>
      <c r="K606" s="21">
        <v>1674.36</v>
      </c>
    </row>
    <row r="607" spans="3:11" ht="0.95" customHeight="1" outlineLevel="1" x14ac:dyDescent="0.25">
      <c r="C607" s="17"/>
      <c r="D607" s="29"/>
      <c r="E607" s="19"/>
      <c r="F607" s="19"/>
      <c r="G607" s="19"/>
      <c r="H607" s="19"/>
      <c r="I607" s="19"/>
      <c r="J607" s="19"/>
      <c r="K607" s="19"/>
    </row>
    <row r="608" spans="3:11" outlineLevel="1" x14ac:dyDescent="0.25">
      <c r="C608" s="16" t="s">
        <v>784</v>
      </c>
      <c r="D608" s="18">
        <v>1430306.22</v>
      </c>
      <c r="E608" s="18">
        <v>-30000</v>
      </c>
      <c r="F608" s="18">
        <v>2890612.44</v>
      </c>
      <c r="G608" s="18">
        <v>0</v>
      </c>
      <c r="H608" s="18">
        <v>2890612.44</v>
      </c>
      <c r="I608" s="18">
        <v>596991.4</v>
      </c>
      <c r="J608" s="18">
        <v>596991.4</v>
      </c>
      <c r="K608" s="18">
        <v>833314.82</v>
      </c>
    </row>
    <row r="609" spans="3:14" x14ac:dyDescent="0.25">
      <c r="C609" s="20" t="s">
        <v>851</v>
      </c>
      <c r="D609" s="30">
        <v>1430306.22</v>
      </c>
      <c r="E609" s="21">
        <v>-30000</v>
      </c>
      <c r="F609" s="21">
        <v>2890612.44</v>
      </c>
      <c r="G609" s="21">
        <v>0</v>
      </c>
      <c r="H609" s="21">
        <v>2890612.44</v>
      </c>
      <c r="I609" s="21">
        <v>596991.4</v>
      </c>
      <c r="J609" s="21">
        <v>596991.4</v>
      </c>
      <c r="K609" s="21">
        <v>833314.82</v>
      </c>
    </row>
    <row r="610" spans="3:14" ht="0.95" customHeight="1" outlineLevel="1" x14ac:dyDescent="0.25">
      <c r="C610" s="17"/>
      <c r="D610" s="29"/>
      <c r="E610" s="19"/>
      <c r="F610" s="19"/>
      <c r="G610" s="19"/>
      <c r="H610" s="19"/>
      <c r="I610" s="19"/>
      <c r="J610" s="19"/>
      <c r="K610" s="19"/>
    </row>
    <row r="611" spans="3:14" outlineLevel="1" x14ac:dyDescent="0.25">
      <c r="C611" s="16" t="s">
        <v>785</v>
      </c>
      <c r="D611" s="18">
        <v>1539.9</v>
      </c>
      <c r="E611" s="18">
        <v>256.60000000000002</v>
      </c>
      <c r="F611" s="18">
        <v>1280.8</v>
      </c>
      <c r="G611" s="18">
        <v>1328.109743</v>
      </c>
      <c r="H611" s="18">
        <v>-47.309742999999997</v>
      </c>
      <c r="I611" s="18">
        <v>500</v>
      </c>
      <c r="J611" s="18">
        <v>-1137.1803130318265</v>
      </c>
      <c r="K611" s="18">
        <v>1039.9000000000001</v>
      </c>
    </row>
    <row r="612" spans="3:14" outlineLevel="1" x14ac:dyDescent="0.25">
      <c r="C612" s="16" t="s">
        <v>786</v>
      </c>
      <c r="D612" s="18">
        <v>47178.400000000001</v>
      </c>
      <c r="E612" s="18">
        <v>7880.7</v>
      </c>
      <c r="F612" s="18">
        <v>38987.35</v>
      </c>
      <c r="G612" s="18">
        <v>1501.594801</v>
      </c>
      <c r="H612" s="18">
        <v>37485.755198999999</v>
      </c>
      <c r="I612" s="18">
        <v>15000</v>
      </c>
      <c r="J612" s="18">
        <v>13293.01852495347</v>
      </c>
      <c r="K612" s="18">
        <v>32178.400000000001</v>
      </c>
    </row>
    <row r="613" spans="3:14" outlineLevel="1" x14ac:dyDescent="0.25">
      <c r="C613" s="16" t="s">
        <v>787</v>
      </c>
      <c r="D613" s="18">
        <v>5400.94</v>
      </c>
      <c r="E613" s="18">
        <v>846.42</v>
      </c>
      <c r="F613" s="18">
        <v>4223.0200000000004</v>
      </c>
      <c r="G613" s="18">
        <v>9452.9</v>
      </c>
      <c r="H613" s="18">
        <v>-5229.88</v>
      </c>
      <c r="I613" s="18">
        <v>1500</v>
      </c>
      <c r="J613" s="18">
        <v>-8763.9421928339998</v>
      </c>
      <c r="K613" s="18">
        <v>3900.94</v>
      </c>
    </row>
    <row r="614" spans="3:14" outlineLevel="1" x14ac:dyDescent="0.25">
      <c r="C614" s="16" t="s">
        <v>788</v>
      </c>
      <c r="D614" s="18">
        <v>7270.08</v>
      </c>
      <c r="E614" s="18">
        <v>1341.22</v>
      </c>
      <c r="F614" s="18">
        <v>5322.48</v>
      </c>
      <c r="G614" s="18">
        <v>0</v>
      </c>
      <c r="H614" s="18">
        <v>5322.48</v>
      </c>
      <c r="I614" s="18">
        <v>0</v>
      </c>
      <c r="J614" s="18">
        <v>0</v>
      </c>
      <c r="K614" s="18">
        <v>7270.08</v>
      </c>
    </row>
    <row r="615" spans="3:14" outlineLevel="1" x14ac:dyDescent="0.25">
      <c r="C615" s="16" t="s">
        <v>789</v>
      </c>
      <c r="D615" s="18">
        <v>0</v>
      </c>
      <c r="E615" s="18">
        <v>0</v>
      </c>
      <c r="F615" s="18">
        <v>0</v>
      </c>
      <c r="G615" s="18">
        <v>0</v>
      </c>
      <c r="H615" s="18">
        <v>0</v>
      </c>
      <c r="I615" s="18">
        <v>1000</v>
      </c>
      <c r="J615" s="18">
        <v>1000</v>
      </c>
      <c r="K615" s="18">
        <v>-1000</v>
      </c>
    </row>
    <row r="616" spans="3:14" outlineLevel="1" x14ac:dyDescent="0.25">
      <c r="C616" s="16" t="s">
        <v>790</v>
      </c>
      <c r="D616" s="18">
        <v>22000</v>
      </c>
      <c r="E616" s="18">
        <v>3974.96</v>
      </c>
      <c r="F616" s="18">
        <v>16593.54</v>
      </c>
      <c r="G616" s="18">
        <v>10282.98</v>
      </c>
      <c r="H616" s="18">
        <v>6310.56</v>
      </c>
      <c r="I616" s="18">
        <v>0</v>
      </c>
      <c r="J616" s="18">
        <v>-11714.2137106092</v>
      </c>
      <c r="K616" s="18">
        <v>22000</v>
      </c>
    </row>
    <row r="617" spans="3:14" x14ac:dyDescent="0.25">
      <c r="C617" s="20" t="s">
        <v>852</v>
      </c>
      <c r="D617" s="30">
        <v>83389.320000000007</v>
      </c>
      <c r="E617" s="21">
        <v>14299.9</v>
      </c>
      <c r="F617" s="21">
        <v>66407.19</v>
      </c>
      <c r="G617" s="21">
        <v>22565.584544000001</v>
      </c>
      <c r="H617" s="21">
        <v>43841.605455999998</v>
      </c>
      <c r="I617" s="21">
        <v>18000</v>
      </c>
      <c r="J617" s="21">
        <v>-7322.3176915215554</v>
      </c>
      <c r="K617" s="21">
        <v>65389.32</v>
      </c>
      <c r="M617" s="2"/>
      <c r="N617" s="2"/>
    </row>
    <row r="618" spans="3:14" x14ac:dyDescent="0.25">
      <c r="C618" s="17" t="s">
        <v>791</v>
      </c>
      <c r="D618" s="29">
        <v>23988156.710000001</v>
      </c>
      <c r="E618" s="19">
        <v>4050222.15</v>
      </c>
      <c r="F618" s="19">
        <v>21512849.129999999</v>
      </c>
      <c r="G618" s="19">
        <v>4410564.3341490002</v>
      </c>
      <c r="H618" s="19">
        <v>17102284.795851</v>
      </c>
      <c r="I618" s="19">
        <v>5927890.6900000004</v>
      </c>
      <c r="J618" s="19">
        <v>1206642.4606785008</v>
      </c>
      <c r="K618" s="19">
        <v>18060266.02</v>
      </c>
    </row>
    <row r="619" spans="3:14" x14ac:dyDescent="0.25">
      <c r="C619" s="1"/>
      <c r="D619" s="2"/>
      <c r="E619" s="2"/>
      <c r="F619" s="2"/>
      <c r="G619" s="2"/>
      <c r="H619" s="2"/>
      <c r="I619" s="2"/>
      <c r="J619" s="2"/>
      <c r="K619" s="2"/>
    </row>
    <row r="676" spans="4:11" x14ac:dyDescent="0.25">
      <c r="D676" s="2"/>
      <c r="E676" s="2"/>
      <c r="F676" s="2"/>
      <c r="G676" s="2"/>
      <c r="H676" s="2"/>
      <c r="I676" s="2"/>
      <c r="J676" s="2"/>
      <c r="K676" s="2"/>
    </row>
    <row r="3296" spans="4:10" x14ac:dyDescent="0.25">
      <c r="D3296" s="2"/>
      <c r="E3296" s="2"/>
      <c r="F3296" s="2"/>
      <c r="G3296" s="2"/>
      <c r="H3296" s="2"/>
      <c r="I3296" s="2"/>
      <c r="J3296" s="2"/>
    </row>
  </sheetData>
  <mergeCells count="6">
    <mergeCell ref="A1:K1"/>
    <mergeCell ref="B5:C5"/>
    <mergeCell ref="B4:C4"/>
    <mergeCell ref="B3:C3"/>
    <mergeCell ref="B8:C8"/>
    <mergeCell ref="B6:C6"/>
  </mergeCells>
  <conditionalFormatting sqref="H13:H19 H22:H24 H27:H34 H37:H53 H56:H72 H75:H83 H86:H125 H128:H135 H138:H151 H154 H157:H173 H176:H179 H182 H185:H202 H205:H206 H209:H221 H224:H225 H228:H230 H233:H250 H253:H272 H275:H285 H288 H291 H294:H300 H303:H308 H311:H320 H323:H333 H336:H358 H361:H385 H388:H390 H393:H396 H399:H425 H428:H451 H454:H481 H484:H506 H509:H535 H538 H541:H555 H558 H561:H572 H575:H584 H587:H588 H591:H598 H601 H604:H605 H608 H611:H616">
    <cfRule type="cellIs" dxfId="15" priority="1" stopIfTrue="1" operator="lessThan">
      <formula>0</formula>
    </cfRule>
  </conditionalFormatting>
  <conditionalFormatting sqref="J13:J19 J22:J24 J27:J34 J37:J53 J56:J72 J75:J83 J86:J125 J128:J135 J138:J151 J154 J157:J173 J176:J179 J182 J185:J202 J205:J206 J209:J221 J224:J225 J228:J230 J233:J250 J253:J272 J275:J285 J288 J291 J294:J300 J303:J308 J311:J320 J323:J333 J336:J358 J361:J385 J388:J390 J393:J396 J399:J425 J428:J451 J454:J481 J484:J506 J509:J535 J538 J541:J555 J558 J561:J572 J575:J584 J587:J588 J591:J598 J601 J604:J605 J608 J611:J616">
    <cfRule type="cellIs" dxfId="14" priority="2" stopIfTrue="1" operator="lessThan">
      <formula>0</formula>
    </cfRule>
  </conditionalFormatting>
  <conditionalFormatting sqref="K13:K19 K22:K24 K27:K34 K37:K53 K56:K72 K75:K83 K86:K125 K128:K135 K138:K151 K154 K157:K173 K176:K179 K182 K185:K202 K205:K206 K209:K221 K224:K225 K228:K230 K233:K250 K253:K272 K275:K285 K288 K291 K294:K300 K303:K308 K311:K320 K323:K333 K336:K358 K361:K385 K388:K390 K393:K396 K399:K425 K428:K451 K454:K481 K484:K506 K509:K535 K538 K541:K555 K558 K561:K572 K575:K584 K587:K588 K591:K598 K601 K604:K605 K608 K611:K616">
    <cfRule type="cellIs" dxfId="13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5"/>
  <sheetViews>
    <sheetView showGridLines="0" topLeftCell="B25" workbookViewId="0">
      <selection activeCell="B46" sqref="A46:XFD123"/>
    </sheetView>
  </sheetViews>
  <sheetFormatPr baseColWidth="10" defaultRowHeight="15" x14ac:dyDescent="0.25"/>
  <cols>
    <col min="1" max="1" width="9.42578125" hidden="1" customWidth="1"/>
    <col min="2" max="3" width="14" customWidth="1"/>
    <col min="4" max="4" width="23.28515625" bestFit="1" customWidth="1"/>
    <col min="5" max="5" width="25.140625" bestFit="1" customWidth="1"/>
    <col min="6" max="7" width="10.28515625" customWidth="1"/>
    <col min="8" max="9" width="10.28515625" bestFit="1" customWidth="1"/>
    <col min="10" max="12" width="10.28515625" customWidth="1"/>
    <col min="13" max="17" width="10.28515625" bestFit="1" customWidth="1"/>
    <col min="18" max="18" width="14.42578125" bestFit="1" customWidth="1"/>
    <col min="19" max="19" width="11.7109375" bestFit="1" customWidth="1"/>
    <col min="20" max="20" width="10.42578125" bestFit="1" customWidth="1"/>
    <col min="21" max="21" width="6.85546875" bestFit="1" customWidth="1"/>
    <col min="22" max="22" width="9.85546875" bestFit="1" customWidth="1"/>
    <col min="23" max="23" width="6.85546875" bestFit="1" customWidth="1"/>
    <col min="24" max="24" width="9.85546875" bestFit="1" customWidth="1"/>
    <col min="25" max="25" width="6.85546875" bestFit="1" customWidth="1"/>
    <col min="26" max="26" width="9.85546875" bestFit="1" customWidth="1"/>
    <col min="27" max="27" width="4.85546875" bestFit="1" customWidth="1"/>
    <col min="28" max="28" width="7.85546875" bestFit="1" customWidth="1"/>
    <col min="29" max="29" width="6.85546875" bestFit="1" customWidth="1"/>
    <col min="30" max="31" width="9.85546875" bestFit="1" customWidth="1"/>
    <col min="32" max="32" width="12.42578125" bestFit="1" customWidth="1"/>
    <col min="33" max="33" width="10.85546875" bestFit="1" customWidth="1"/>
    <col min="34" max="34" width="13.42578125" bestFit="1" customWidth="1"/>
    <col min="35" max="35" width="9.85546875" bestFit="1" customWidth="1"/>
    <col min="36" max="36" width="12.42578125" bestFit="1" customWidth="1"/>
    <col min="37" max="37" width="5.85546875" bestFit="1" customWidth="1"/>
    <col min="38" max="38" width="8.85546875" bestFit="1" customWidth="1"/>
    <col min="39" max="39" width="5.85546875" bestFit="1" customWidth="1"/>
    <col min="40" max="41" width="8.85546875" bestFit="1" customWidth="1"/>
    <col min="42" max="42" width="11.42578125" bestFit="1" customWidth="1"/>
    <col min="43" max="43" width="6.85546875" bestFit="1" customWidth="1"/>
    <col min="44" max="44" width="9.85546875" bestFit="1" customWidth="1"/>
    <col min="45" max="45" width="4.85546875" bestFit="1" customWidth="1"/>
    <col min="46" max="46" width="7.85546875" bestFit="1" customWidth="1"/>
    <col min="47" max="47" width="5.85546875" bestFit="1" customWidth="1"/>
    <col min="48" max="49" width="8.85546875" bestFit="1" customWidth="1"/>
    <col min="50" max="50" width="11.42578125" bestFit="1" customWidth="1"/>
    <col min="51" max="51" width="5.85546875" bestFit="1" customWidth="1"/>
    <col min="52" max="53" width="8.85546875" bestFit="1" customWidth="1"/>
    <col min="54" max="54" width="11.42578125" bestFit="1" customWidth="1"/>
    <col min="55" max="55" width="9.85546875" bestFit="1" customWidth="1"/>
    <col min="56" max="56" width="12.42578125" bestFit="1" customWidth="1"/>
    <col min="57" max="57" width="9.85546875" bestFit="1" customWidth="1"/>
    <col min="58" max="58" width="12.42578125" bestFit="1" customWidth="1"/>
    <col min="59" max="59" width="9.85546875" bestFit="1" customWidth="1"/>
    <col min="60" max="60" width="12.42578125" bestFit="1" customWidth="1"/>
    <col min="61" max="61" width="6.85546875" bestFit="1" customWidth="1"/>
    <col min="62" max="62" width="9.42578125" bestFit="1" customWidth="1"/>
    <col min="63" max="63" width="9.85546875" bestFit="1" customWidth="1"/>
    <col min="64" max="64" width="12.42578125" bestFit="1" customWidth="1"/>
    <col min="65" max="65" width="9.85546875" bestFit="1" customWidth="1"/>
    <col min="66" max="66" width="12.42578125" bestFit="1" customWidth="1"/>
    <col min="67" max="67" width="5.85546875" bestFit="1" customWidth="1"/>
    <col min="68" max="68" width="8.85546875" bestFit="1" customWidth="1"/>
    <col min="69" max="69" width="5.85546875" bestFit="1" customWidth="1"/>
    <col min="70" max="70" width="8.85546875" bestFit="1" customWidth="1"/>
    <col min="71" max="71" width="6.85546875" bestFit="1" customWidth="1"/>
    <col min="72" max="72" width="9.85546875" bestFit="1" customWidth="1"/>
    <col min="73" max="73" width="7.85546875" bestFit="1" customWidth="1"/>
    <col min="74" max="74" width="10.42578125" bestFit="1" customWidth="1"/>
    <col min="75" max="75" width="8.85546875" bestFit="1" customWidth="1"/>
    <col min="76" max="76" width="11.42578125" bestFit="1" customWidth="1"/>
    <col min="77" max="77" width="7.85546875" bestFit="1" customWidth="1"/>
    <col min="78" max="78" width="10.42578125" bestFit="1" customWidth="1"/>
    <col min="79" max="79" width="8.85546875" bestFit="1" customWidth="1"/>
    <col min="80" max="80" width="11.42578125" bestFit="1" customWidth="1"/>
    <col min="81" max="81" width="5.85546875" bestFit="1" customWidth="1"/>
    <col min="82" max="82" width="8.85546875" bestFit="1" customWidth="1"/>
    <col min="83" max="83" width="6.85546875" bestFit="1" customWidth="1"/>
    <col min="84" max="84" width="9.42578125" bestFit="1" customWidth="1"/>
    <col min="85" max="85" width="6.85546875" bestFit="1" customWidth="1"/>
    <col min="86" max="86" width="9.42578125" bestFit="1" customWidth="1"/>
    <col min="87" max="87" width="9.85546875" bestFit="1" customWidth="1"/>
    <col min="88" max="88" width="12.42578125" bestFit="1" customWidth="1"/>
    <col min="89" max="89" width="6.85546875" bestFit="1" customWidth="1"/>
    <col min="90" max="90" width="9.42578125" bestFit="1" customWidth="1"/>
    <col min="91" max="91" width="8.85546875" bestFit="1" customWidth="1"/>
    <col min="92" max="92" width="11.42578125" bestFit="1" customWidth="1"/>
    <col min="93" max="93" width="6.85546875" bestFit="1" customWidth="1"/>
    <col min="94" max="94" width="9.85546875" bestFit="1" customWidth="1"/>
    <col min="95" max="95" width="8.85546875" bestFit="1" customWidth="1"/>
    <col min="96" max="96" width="11.42578125" bestFit="1" customWidth="1"/>
    <col min="97" max="97" width="6.85546875" bestFit="1" customWidth="1"/>
    <col min="98" max="98" width="9.42578125" bestFit="1" customWidth="1"/>
    <col min="99" max="99" width="5" bestFit="1" customWidth="1"/>
    <col min="100" max="100" width="7.85546875" bestFit="1" customWidth="1"/>
    <col min="101" max="101" width="8.85546875" bestFit="1" customWidth="1"/>
    <col min="102" max="102" width="11.42578125" bestFit="1" customWidth="1"/>
    <col min="103" max="103" width="8.85546875" bestFit="1" customWidth="1"/>
    <col min="104" max="104" width="11.42578125" bestFit="1" customWidth="1"/>
    <col min="105" max="105" width="5.85546875" bestFit="1" customWidth="1"/>
    <col min="106" max="106" width="8.85546875" bestFit="1" customWidth="1"/>
    <col min="107" max="107" width="6.85546875" bestFit="1" customWidth="1"/>
    <col min="108" max="108" width="9.42578125" bestFit="1" customWidth="1"/>
    <col min="109" max="109" width="10.85546875" bestFit="1" customWidth="1"/>
    <col min="110" max="110" width="13.42578125" bestFit="1" customWidth="1"/>
    <col min="111" max="111" width="6.85546875" bestFit="1" customWidth="1"/>
    <col min="112" max="112" width="9.85546875" bestFit="1" customWidth="1"/>
    <col min="113" max="113" width="6.85546875" bestFit="1" customWidth="1"/>
    <col min="114" max="114" width="9.42578125" bestFit="1" customWidth="1"/>
    <col min="115" max="115" width="6.85546875" bestFit="1" customWidth="1"/>
    <col min="116" max="116" width="9.42578125" bestFit="1" customWidth="1"/>
    <col min="117" max="117" width="7.85546875" bestFit="1" customWidth="1"/>
    <col min="118" max="118" width="10.42578125" bestFit="1" customWidth="1"/>
    <col min="119" max="119" width="7.85546875" bestFit="1" customWidth="1"/>
    <col min="120" max="120" width="10.42578125" bestFit="1" customWidth="1"/>
    <col min="121" max="121" width="5.85546875" bestFit="1" customWidth="1"/>
    <col min="122" max="122" width="8.85546875" bestFit="1" customWidth="1"/>
    <col min="123" max="123" width="6.85546875" bestFit="1" customWidth="1"/>
    <col min="124" max="124" width="9.42578125" bestFit="1" customWidth="1"/>
    <col min="125" max="125" width="8.85546875" bestFit="1" customWidth="1"/>
    <col min="126" max="126" width="11.42578125" bestFit="1" customWidth="1"/>
    <col min="127" max="127" width="8.85546875" bestFit="1" customWidth="1"/>
    <col min="128" max="128" width="11.42578125" bestFit="1" customWidth="1"/>
    <col min="129" max="129" width="6.85546875" bestFit="1" customWidth="1"/>
    <col min="130" max="130" width="9.85546875" bestFit="1" customWidth="1"/>
    <col min="131" max="131" width="7.85546875" bestFit="1" customWidth="1"/>
    <col min="132" max="132" width="10.42578125" bestFit="1" customWidth="1"/>
    <col min="133" max="133" width="6.85546875" bestFit="1" customWidth="1"/>
    <col min="134" max="134" width="9.42578125" bestFit="1" customWidth="1"/>
    <col min="135" max="135" width="6.85546875" bestFit="1" customWidth="1"/>
    <col min="136" max="136" width="9.42578125" bestFit="1" customWidth="1"/>
    <col min="137" max="137" width="5.85546875" bestFit="1" customWidth="1"/>
    <col min="138" max="138" width="8.42578125" bestFit="1" customWidth="1"/>
    <col min="139" max="139" width="5.85546875" bestFit="1" customWidth="1"/>
    <col min="140" max="140" width="8.85546875" bestFit="1" customWidth="1"/>
    <col min="141" max="141" width="5.85546875" bestFit="1" customWidth="1"/>
    <col min="142" max="143" width="8.85546875" bestFit="1" customWidth="1"/>
    <col min="144" max="144" width="11.42578125" bestFit="1" customWidth="1"/>
    <col min="145" max="145" width="5" bestFit="1" customWidth="1"/>
    <col min="146" max="146" width="7.85546875" bestFit="1" customWidth="1"/>
    <col min="147" max="147" width="5.85546875" bestFit="1" customWidth="1"/>
    <col min="148" max="148" width="8.85546875" bestFit="1" customWidth="1"/>
    <col min="149" max="149" width="5.85546875" bestFit="1" customWidth="1"/>
    <col min="150" max="150" width="8.85546875" bestFit="1" customWidth="1"/>
    <col min="151" max="151" width="5.85546875" bestFit="1" customWidth="1"/>
    <col min="152" max="152" width="8.85546875" bestFit="1" customWidth="1"/>
    <col min="153" max="153" width="5.85546875" bestFit="1" customWidth="1"/>
    <col min="154" max="154" width="8.85546875" bestFit="1" customWidth="1"/>
    <col min="155" max="155" width="5.85546875" bestFit="1" customWidth="1"/>
    <col min="156" max="157" width="8.85546875" bestFit="1" customWidth="1"/>
    <col min="158" max="158" width="11.42578125" bestFit="1" customWidth="1"/>
    <col min="159" max="159" width="8.85546875" bestFit="1" customWidth="1"/>
    <col min="160" max="160" width="11.42578125" bestFit="1" customWidth="1"/>
    <col min="161" max="161" width="7.85546875" bestFit="1" customWidth="1"/>
    <col min="162" max="162" width="10.42578125" bestFit="1" customWidth="1"/>
    <col min="163" max="163" width="5" bestFit="1" customWidth="1"/>
    <col min="164" max="164" width="6.85546875" bestFit="1" customWidth="1"/>
    <col min="165" max="165" width="7.85546875" bestFit="1" customWidth="1"/>
    <col min="166" max="166" width="10.42578125" bestFit="1" customWidth="1"/>
    <col min="167" max="167" width="8.85546875" bestFit="1" customWidth="1"/>
    <col min="168" max="168" width="11.42578125" bestFit="1" customWidth="1"/>
    <col min="169" max="169" width="8.85546875" bestFit="1" customWidth="1"/>
    <col min="170" max="170" width="11.42578125" bestFit="1" customWidth="1"/>
    <col min="171" max="171" width="5.85546875" bestFit="1" customWidth="1"/>
    <col min="172" max="172" width="8.85546875" bestFit="1" customWidth="1"/>
    <col min="173" max="173" width="5.85546875" bestFit="1" customWidth="1"/>
    <col min="174" max="175" width="8.85546875" bestFit="1" customWidth="1"/>
    <col min="176" max="176" width="11.42578125" bestFit="1" customWidth="1"/>
    <col min="177" max="177" width="8.85546875" bestFit="1" customWidth="1"/>
    <col min="178" max="178" width="11.42578125" bestFit="1" customWidth="1"/>
    <col min="179" max="179" width="9.85546875" bestFit="1" customWidth="1"/>
    <col min="180" max="180" width="12.42578125" bestFit="1" customWidth="1"/>
    <col min="181" max="181" width="6.85546875" bestFit="1" customWidth="1"/>
    <col min="182" max="182" width="9.42578125" bestFit="1" customWidth="1"/>
    <col min="183" max="183" width="8.85546875" bestFit="1" customWidth="1"/>
    <col min="184" max="184" width="11.42578125" bestFit="1" customWidth="1"/>
    <col min="185" max="185" width="7.85546875" bestFit="1" customWidth="1"/>
    <col min="186" max="186" width="10.42578125" bestFit="1" customWidth="1"/>
    <col min="187" max="187" width="7.85546875" bestFit="1" customWidth="1"/>
    <col min="188" max="188" width="10.42578125" bestFit="1" customWidth="1"/>
    <col min="189" max="189" width="8.85546875" bestFit="1" customWidth="1"/>
    <col min="190" max="190" width="11.42578125" bestFit="1" customWidth="1"/>
    <col min="191" max="191" width="8.85546875" bestFit="1" customWidth="1"/>
    <col min="192" max="192" width="11.42578125" bestFit="1" customWidth="1"/>
    <col min="193" max="193" width="7.85546875" bestFit="1" customWidth="1"/>
    <col min="194" max="194" width="10.42578125" bestFit="1" customWidth="1"/>
    <col min="195" max="195" width="8.85546875" bestFit="1" customWidth="1"/>
    <col min="196" max="196" width="11.42578125" bestFit="1" customWidth="1"/>
    <col min="197" max="197" width="8.85546875" bestFit="1" customWidth="1"/>
    <col min="198" max="198" width="11.42578125" bestFit="1" customWidth="1"/>
    <col min="199" max="199" width="9.85546875" bestFit="1" customWidth="1"/>
    <col min="200" max="200" width="12.42578125" bestFit="1" customWidth="1"/>
    <col min="201" max="201" width="5.85546875" bestFit="1" customWidth="1"/>
    <col min="202" max="202" width="8.85546875" bestFit="1" customWidth="1"/>
    <col min="203" max="203" width="5.85546875" bestFit="1" customWidth="1"/>
    <col min="204" max="204" width="8.85546875" bestFit="1" customWidth="1"/>
    <col min="205" max="205" width="6.85546875" bestFit="1" customWidth="1"/>
    <col min="206" max="206" width="9.85546875" bestFit="1" customWidth="1"/>
    <col min="207" max="207" width="12.5703125" bestFit="1" customWidth="1"/>
  </cols>
  <sheetData>
    <row r="1" spans="1:18" ht="23.25" x14ac:dyDescent="0.35">
      <c r="F1" s="54" t="s">
        <v>854</v>
      </c>
      <c r="G1" s="54"/>
      <c r="H1" s="54"/>
      <c r="I1" s="54"/>
      <c r="J1" s="54"/>
      <c r="K1" s="54"/>
      <c r="L1" s="54"/>
      <c r="M1" s="54"/>
      <c r="N1" s="54"/>
      <c r="O1" s="54"/>
    </row>
    <row r="2" spans="1:18" ht="18.75" x14ac:dyDescent="0.3">
      <c r="A2" s="53"/>
      <c r="B2" s="53"/>
      <c r="C2" s="53"/>
      <c r="D2" s="53"/>
    </row>
    <row r="3" spans="1:18" ht="25.5" x14ac:dyDescent="0.25">
      <c r="D3" s="12" t="s">
        <v>1</v>
      </c>
      <c r="E3" s="46" t="s">
        <v>920</v>
      </c>
      <c r="F3" s="56" t="s">
        <v>178</v>
      </c>
      <c r="G3" s="57"/>
      <c r="H3" s="13" t="s">
        <v>179</v>
      </c>
      <c r="I3" s="13"/>
      <c r="J3" s="56" t="s">
        <v>24</v>
      </c>
      <c r="K3" s="58"/>
      <c r="L3" s="12"/>
      <c r="M3" s="13" t="s">
        <v>4</v>
      </c>
      <c r="N3" s="56" t="s">
        <v>60</v>
      </c>
      <c r="O3" s="58"/>
      <c r="P3" s="12"/>
      <c r="Q3" s="13" t="s">
        <v>66</v>
      </c>
    </row>
    <row r="8" spans="1:18" x14ac:dyDescent="0.25">
      <c r="D8" t="str">
        <f>_xll.Assistant.XL.RIK_AL("INF19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01@E=0,S=63,G=0,T=0,P=0,O=NF='Texte'_B='0'_U='0'_I='0'_FN='Calibri'_FS='10'_FC='#000000'_BC='#FFFFFF'_AH='1'_AV='1'_Br=[]_BrS='0'_BrC='#FFFFFF'_WpT='0':E=0,S="&amp;"60,G=0,T=0,P=0,O=NF='Texte'_B='0'_U='0'_I='0'_FN='Calibri'_FS='10'_FC='#000000'_BC='#FFFFFF'_AH='1'_AV='1'_Br=[]_BrS='0'_BrC='#FFFFFF'_WpT='0':E=0,S=7,G=0,T=0,P=0,O=NF='Texte'_B='0'_U='0'_I='0'_FN='Calibri'_FS='10'_FC='#"&amp;"000000'_BC='#FFFFFF'_AH='1'_AV='1'_Br=[]_BrS='0'_BrC='#FFFFFF'_WpT='0':E=1,S=10,G=0,T=0,P=0,O=NF='Nombre'_B='0'_U='0'_I='0'_FN='Calibri'_FS='10'_FC='#000000'_BC='#FFFFFF'_AH='3'_AV='1'_Br=[]_BrS='0'_BrC='#FFFFFF'_WpT='0'"&amp;":E=0,S=20,G=0,T=0,P=0,O=NF='Texte'_B='0'_U='0'_I='0'_FN='Calibri'_FS='10'_FC='#000000'_BC='#FFFFFF'_AH='1'_AV='1'_Br=[]_BrS='0'_BrC='#FFFFFF'_WpT='0':E=0,S=8,G=0,T=0,P=0,O=NF='Texte'_B='0'_U='0'_I='0'_FN='Calibri'_FS='10"&amp;"'_FC='#000000'_BC='#FFFFFF'_AH='1'_AV='1'_Br=[]_BrS='0'_BrC='#FFFFFF'_WpT='0':E=0,S=66,G=0,T=0,P=0,O=NF='Texte'_B='0'_U='0'_I='0'_FN='Calibri'_FS='10'_FC='#000000'_BC='#FFFFFF'_AH='1'_AV='1'_Br=[]_BrS='0'_BrC='#FFFFFF'_W"&amp;"pT='0':E=0,S=1,G=0,T=0,P=0,O=NF='Texte'_B='0'_U='0'_I='0'_FN='Calibri'_FS='10'_FC='#000000'_BC='#FFFFFF'_AH='1'_AV='1'_Br=[]_BrS='0'_BrC='#FFFFFF'_WpT='0':E=0,S=17,G=0,T=0,P=0,O=NF='Texte'_B='0'_U='0'_I='0'_FN='Calibri'_"&amp;"FS='10'_FC='#000000'_BC='#FFFFFF'_AH='1'_AV='1'_Br=[]_BrS='0'_BrC='#FFFFFF'_WpT='0':@R=B,S=12|43,V={0}:R=C,S=12|45,V={1}:R=D,S=8,V={2}:R=D,S=67,V={3}:",$Q$3,$M$3,$H$3,$E$3)</f>
        <v/>
      </c>
    </row>
    <row r="9" spans="1:18" x14ac:dyDescent="0.25">
      <c r="D9" s="3" t="s">
        <v>883</v>
      </c>
      <c r="F9" s="3" t="s">
        <v>178</v>
      </c>
    </row>
    <row r="10" spans="1:18" x14ac:dyDescent="0.25">
      <c r="D10" s="3" t="s">
        <v>881</v>
      </c>
      <c r="E10" s="3" t="s">
        <v>879</v>
      </c>
      <c r="F10">
        <v>201401</v>
      </c>
      <c r="G10">
        <v>201402</v>
      </c>
      <c r="H10">
        <v>201403</v>
      </c>
      <c r="I10">
        <v>201404</v>
      </c>
      <c r="J10">
        <v>201405</v>
      </c>
      <c r="K10">
        <v>201406</v>
      </c>
      <c r="L10">
        <v>201407</v>
      </c>
      <c r="M10">
        <v>201409</v>
      </c>
      <c r="N10">
        <v>201410</v>
      </c>
      <c r="O10">
        <v>201411</v>
      </c>
      <c r="P10">
        <v>201412</v>
      </c>
      <c r="Q10">
        <v>201501</v>
      </c>
      <c r="R10" t="s">
        <v>167</v>
      </c>
    </row>
    <row r="11" spans="1:18" x14ac:dyDescent="0.25">
      <c r="D11" t="s">
        <v>58</v>
      </c>
      <c r="E11" t="s">
        <v>147</v>
      </c>
      <c r="F11" s="2"/>
      <c r="G11" s="2"/>
      <c r="H11" s="2"/>
      <c r="I11" s="2"/>
      <c r="J11" s="2"/>
      <c r="K11" s="2">
        <v>110.69999999999999</v>
      </c>
      <c r="L11" s="2"/>
      <c r="M11" s="2"/>
      <c r="N11" s="2"/>
      <c r="O11" s="2"/>
      <c r="P11" s="2"/>
      <c r="Q11" s="2"/>
      <c r="R11" s="2">
        <v>110.69999999999999</v>
      </c>
    </row>
    <row r="12" spans="1:18" x14ac:dyDescent="0.25">
      <c r="E12" t="s">
        <v>150</v>
      </c>
      <c r="F12" s="2">
        <v>5793.6599069999993</v>
      </c>
      <c r="G12" s="2">
        <v>7245.9790210000001</v>
      </c>
      <c r="H12" s="2">
        <v>4935.0081090000003</v>
      </c>
      <c r="I12" s="2">
        <v>5627.1955340000004</v>
      </c>
      <c r="J12" s="2">
        <v>16501.598096000002</v>
      </c>
      <c r="K12" s="2">
        <v>5884.4597799999992</v>
      </c>
      <c r="L12" s="2">
        <v>686.00969699999996</v>
      </c>
      <c r="M12" s="2">
        <v>1589.4496840000002</v>
      </c>
      <c r="N12" s="2">
        <v>4207.8483230000002</v>
      </c>
      <c r="O12" s="2">
        <v>2772.8786280000004</v>
      </c>
      <c r="P12" s="2">
        <v>5334.8717749999996</v>
      </c>
      <c r="Q12" s="2">
        <v>3609.8409120000001</v>
      </c>
      <c r="R12" s="2">
        <v>64188.799465999997</v>
      </c>
    </row>
    <row r="13" spans="1:18" x14ac:dyDescent="0.25">
      <c r="E13" t="s">
        <v>152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262.87706400000002</v>
      </c>
      <c r="Q13" s="2"/>
      <c r="R13" s="2">
        <v>262.87706400000002</v>
      </c>
    </row>
    <row r="14" spans="1:18" x14ac:dyDescent="0.25">
      <c r="E14" t="s">
        <v>153</v>
      </c>
      <c r="F14" s="2"/>
      <c r="G14" s="2"/>
      <c r="H14" s="2"/>
      <c r="I14" s="2"/>
      <c r="J14" s="2"/>
      <c r="K14" s="2">
        <v>79.040000000000006</v>
      </c>
      <c r="L14" s="2"/>
      <c r="M14" s="2"/>
      <c r="N14" s="2"/>
      <c r="O14" s="2"/>
      <c r="P14" s="2">
        <v>262.00988599999999</v>
      </c>
      <c r="Q14" s="2"/>
      <c r="R14" s="2">
        <v>341.04988600000001</v>
      </c>
    </row>
    <row r="15" spans="1:18" x14ac:dyDescent="0.25">
      <c r="E15" t="s">
        <v>154</v>
      </c>
      <c r="F15" s="2"/>
      <c r="G15" s="2"/>
      <c r="H15" s="2"/>
      <c r="I15" s="2"/>
      <c r="J15" s="2"/>
      <c r="K15" s="2"/>
      <c r="L15" s="2"/>
      <c r="M15" s="2"/>
      <c r="N15" s="2"/>
      <c r="O15" s="2">
        <v>92.14990499999999</v>
      </c>
      <c r="P15" s="2">
        <v>123.18</v>
      </c>
      <c r="Q15" s="2"/>
      <c r="R15" s="2">
        <v>215.329905</v>
      </c>
    </row>
    <row r="16" spans="1:18" x14ac:dyDescent="0.25">
      <c r="E16" t="s">
        <v>155</v>
      </c>
      <c r="F16" s="2"/>
      <c r="G16" s="2">
        <v>140.55991799999998</v>
      </c>
      <c r="H16" s="2"/>
      <c r="I16" s="2"/>
      <c r="J16" s="2">
        <v>643.5</v>
      </c>
      <c r="K16" s="2">
        <v>675.03655400000002</v>
      </c>
      <c r="L16" s="2">
        <v>129.9</v>
      </c>
      <c r="M16" s="2">
        <v>554.70989699999996</v>
      </c>
      <c r="N16" s="2">
        <v>95.86</v>
      </c>
      <c r="O16" s="2">
        <v>2674.2490309999998</v>
      </c>
      <c r="P16" s="2">
        <v>626.25</v>
      </c>
      <c r="Q16" s="2"/>
      <c r="R16" s="2">
        <v>5540.0653999999995</v>
      </c>
    </row>
    <row r="17" spans="4:18" x14ac:dyDescent="0.25">
      <c r="E17" t="s">
        <v>156</v>
      </c>
      <c r="F17" s="2"/>
      <c r="G17" s="2">
        <v>75.257067000000006</v>
      </c>
      <c r="H17" s="2">
        <v>70.84</v>
      </c>
      <c r="I17" s="2">
        <v>208.7</v>
      </c>
      <c r="J17" s="2">
        <v>366.64</v>
      </c>
      <c r="K17" s="2">
        <v>600.52974700000004</v>
      </c>
      <c r="L17" s="2"/>
      <c r="M17" s="2">
        <v>119.3</v>
      </c>
      <c r="N17" s="2"/>
      <c r="O17" s="2"/>
      <c r="P17" s="2">
        <v>298.50705399999998</v>
      </c>
      <c r="Q17" s="2">
        <v>183.02708699999999</v>
      </c>
      <c r="R17" s="2">
        <v>1922.8009549999997</v>
      </c>
    </row>
    <row r="18" spans="4:18" x14ac:dyDescent="0.25">
      <c r="D18" t="s">
        <v>170</v>
      </c>
      <c r="F18" s="2">
        <v>5793.6599069999993</v>
      </c>
      <c r="G18" s="2">
        <v>7461.7960060000005</v>
      </c>
      <c r="H18" s="2">
        <v>5005.8481090000005</v>
      </c>
      <c r="I18" s="2">
        <v>5835.8955340000002</v>
      </c>
      <c r="J18" s="2">
        <v>17511.738096000001</v>
      </c>
      <c r="K18" s="2">
        <v>7349.7660809999998</v>
      </c>
      <c r="L18" s="2">
        <v>815.90969699999994</v>
      </c>
      <c r="M18" s="2">
        <v>2263.4595810000001</v>
      </c>
      <c r="N18" s="2">
        <v>4303.7083229999998</v>
      </c>
      <c r="O18" s="2">
        <v>5539.277564</v>
      </c>
      <c r="P18" s="2">
        <v>6907.6957789999997</v>
      </c>
      <c r="Q18" s="2">
        <v>3792.8679990000001</v>
      </c>
      <c r="R18" s="2">
        <v>72581.622675999984</v>
      </c>
    </row>
    <row r="19" spans="4:18" x14ac:dyDescent="0.25">
      <c r="D19" t="s">
        <v>168</v>
      </c>
      <c r="E19" t="s">
        <v>139</v>
      </c>
      <c r="F19" s="2"/>
      <c r="G19" s="2"/>
      <c r="H19" s="2"/>
      <c r="I19" s="2">
        <v>120</v>
      </c>
      <c r="J19" s="2"/>
      <c r="K19" s="2"/>
      <c r="L19" s="2">
        <v>1500</v>
      </c>
      <c r="M19" s="2"/>
      <c r="N19" s="2"/>
      <c r="O19" s="2"/>
      <c r="P19" s="2">
        <v>1248</v>
      </c>
      <c r="Q19" s="2">
        <v>379.5</v>
      </c>
      <c r="R19" s="2">
        <v>3247.5</v>
      </c>
    </row>
    <row r="20" spans="4:18" x14ac:dyDescent="0.25">
      <c r="E20" t="s">
        <v>140</v>
      </c>
      <c r="F20" s="2">
        <v>3261.09</v>
      </c>
      <c r="G20" s="2">
        <v>28689.179999999997</v>
      </c>
      <c r="H20" s="2">
        <v>5712.67</v>
      </c>
      <c r="I20" s="2">
        <v>38499.67</v>
      </c>
      <c r="J20" s="2">
        <v>1444.78</v>
      </c>
      <c r="K20" s="2">
        <v>17202.599999999999</v>
      </c>
      <c r="L20" s="2">
        <v>7887.91</v>
      </c>
      <c r="M20" s="2">
        <v>2006</v>
      </c>
      <c r="N20" s="2">
        <v>2958.38</v>
      </c>
      <c r="O20" s="2">
        <v>1520</v>
      </c>
      <c r="P20" s="2">
        <v>8366.33</v>
      </c>
      <c r="Q20" s="2">
        <v>9023.84</v>
      </c>
      <c r="R20" s="2">
        <v>126572.45</v>
      </c>
    </row>
    <row r="21" spans="4:18" x14ac:dyDescent="0.25">
      <c r="E21" t="s">
        <v>141</v>
      </c>
      <c r="F21" s="2"/>
      <c r="G21" s="2">
        <v>1950</v>
      </c>
      <c r="H21" s="2"/>
      <c r="I21" s="2">
        <v>3000</v>
      </c>
      <c r="J21" s="2"/>
      <c r="K21" s="2"/>
      <c r="L21" s="2"/>
      <c r="M21" s="2"/>
      <c r="N21" s="2">
        <v>3750</v>
      </c>
      <c r="O21" s="2"/>
      <c r="P21" s="2">
        <v>6250</v>
      </c>
      <c r="Q21" s="2">
        <v>550</v>
      </c>
      <c r="R21" s="2">
        <v>15500</v>
      </c>
    </row>
    <row r="22" spans="4:18" x14ac:dyDescent="0.25">
      <c r="E22" t="s">
        <v>142</v>
      </c>
      <c r="F22" s="2"/>
      <c r="G22" s="2">
        <v>2000</v>
      </c>
      <c r="H22" s="2"/>
      <c r="I22" s="2">
        <v>100</v>
      </c>
      <c r="J22" s="2"/>
      <c r="K22" s="2"/>
      <c r="L22" s="2">
        <v>20000</v>
      </c>
      <c r="M22" s="2"/>
      <c r="N22" s="2">
        <v>25000</v>
      </c>
      <c r="O22" s="2"/>
      <c r="P22" s="2"/>
      <c r="Q22" s="2"/>
      <c r="R22" s="2">
        <v>47100</v>
      </c>
    </row>
    <row r="23" spans="4:18" x14ac:dyDescent="0.25">
      <c r="E23" t="s">
        <v>143</v>
      </c>
      <c r="F23" s="2">
        <v>1125</v>
      </c>
      <c r="G23" s="2"/>
      <c r="H23" s="2"/>
      <c r="I23" s="2"/>
      <c r="J23" s="2"/>
      <c r="K23" s="2"/>
      <c r="L23" s="2"/>
      <c r="M23" s="2"/>
      <c r="N23" s="2">
        <v>1500</v>
      </c>
      <c r="O23" s="2"/>
      <c r="P23" s="2"/>
      <c r="Q23" s="2"/>
      <c r="R23" s="2">
        <v>2625</v>
      </c>
    </row>
    <row r="24" spans="4:18" x14ac:dyDescent="0.25">
      <c r="E24" t="s">
        <v>144</v>
      </c>
      <c r="F24" s="2"/>
      <c r="G24" s="2"/>
      <c r="H24" s="2">
        <v>200</v>
      </c>
      <c r="I24" s="2"/>
      <c r="J24" s="2"/>
      <c r="K24" s="2">
        <v>2500</v>
      </c>
      <c r="L24" s="2"/>
      <c r="M24" s="2"/>
      <c r="N24" s="2"/>
      <c r="O24" s="2"/>
      <c r="P24" s="2"/>
      <c r="Q24" s="2"/>
      <c r="R24" s="2">
        <v>2700</v>
      </c>
    </row>
    <row r="25" spans="4:18" x14ac:dyDescent="0.25">
      <c r="E25" t="s">
        <v>145</v>
      </c>
      <c r="F25" s="2">
        <v>60</v>
      </c>
      <c r="G25" s="2"/>
      <c r="H25" s="2"/>
      <c r="I25" s="2"/>
      <c r="J25" s="2"/>
      <c r="K25" s="2">
        <v>2125</v>
      </c>
      <c r="L25" s="2">
        <v>300</v>
      </c>
      <c r="M25" s="2">
        <v>6250</v>
      </c>
      <c r="N25" s="2"/>
      <c r="O25" s="2">
        <v>2250</v>
      </c>
      <c r="P25" s="2">
        <v>6750</v>
      </c>
      <c r="Q25" s="2"/>
      <c r="R25" s="2">
        <v>17735</v>
      </c>
    </row>
    <row r="26" spans="4:18" x14ac:dyDescent="0.25">
      <c r="E26" t="s">
        <v>146</v>
      </c>
      <c r="F26" s="2">
        <v>25</v>
      </c>
      <c r="G26" s="2"/>
      <c r="H26" s="2"/>
      <c r="I26" s="2"/>
      <c r="J26" s="2">
        <v>2100</v>
      </c>
      <c r="K26" s="2"/>
      <c r="L26" s="2"/>
      <c r="M26" s="2">
        <v>1800</v>
      </c>
      <c r="N26" s="2"/>
      <c r="O26" s="2"/>
      <c r="P26" s="2">
        <v>1500</v>
      </c>
      <c r="Q26" s="2">
        <v>1800</v>
      </c>
      <c r="R26" s="2">
        <v>7225</v>
      </c>
    </row>
    <row r="27" spans="4:18" x14ac:dyDescent="0.25">
      <c r="E27" t="s">
        <v>148</v>
      </c>
      <c r="F27" s="2"/>
      <c r="G27" s="2"/>
      <c r="H27" s="2"/>
      <c r="I27" s="2"/>
      <c r="J27" s="2"/>
      <c r="K27" s="2">
        <v>0.09</v>
      </c>
      <c r="L27" s="2"/>
      <c r="M27" s="2">
        <v>0.09</v>
      </c>
      <c r="N27" s="2">
        <v>90.45</v>
      </c>
      <c r="O27" s="2"/>
      <c r="P27" s="2">
        <v>25</v>
      </c>
      <c r="Q27" s="2">
        <v>12.1</v>
      </c>
      <c r="R27" s="2">
        <v>127.73</v>
      </c>
    </row>
    <row r="28" spans="4:18" x14ac:dyDescent="0.25">
      <c r="E28" t="s">
        <v>151</v>
      </c>
      <c r="F28" s="2">
        <v>4263.3899999999994</v>
      </c>
      <c r="G28" s="2">
        <v>2167.06</v>
      </c>
      <c r="H28" s="2">
        <v>15</v>
      </c>
      <c r="I28" s="2">
        <v>6156.01</v>
      </c>
      <c r="J28" s="2">
        <v>261199.3</v>
      </c>
      <c r="K28" s="2">
        <v>177432.38</v>
      </c>
      <c r="L28" s="2">
        <v>15134.199999999999</v>
      </c>
      <c r="M28" s="2">
        <v>0.17</v>
      </c>
      <c r="N28" s="2">
        <v>6290</v>
      </c>
      <c r="O28" s="2">
        <v>7095.68</v>
      </c>
      <c r="P28" s="2">
        <v>1230.05</v>
      </c>
      <c r="Q28" s="2">
        <v>1222.29</v>
      </c>
      <c r="R28" s="2">
        <v>482205.52999999997</v>
      </c>
    </row>
    <row r="29" spans="4:18" x14ac:dyDescent="0.25">
      <c r="E29" t="s">
        <v>157</v>
      </c>
      <c r="F29" s="2">
        <v>1373.6</v>
      </c>
      <c r="G29" s="2">
        <v>178</v>
      </c>
      <c r="H29" s="2">
        <v>750</v>
      </c>
      <c r="I29" s="2"/>
      <c r="J29" s="2"/>
      <c r="K29" s="2"/>
      <c r="L29" s="2">
        <v>150</v>
      </c>
      <c r="M29" s="2"/>
      <c r="N29" s="2"/>
      <c r="O29" s="2"/>
      <c r="P29" s="2"/>
      <c r="Q29" s="2"/>
      <c r="R29" s="2">
        <v>2451.6</v>
      </c>
    </row>
    <row r="30" spans="4:18" x14ac:dyDescent="0.25">
      <c r="E30" t="s">
        <v>158</v>
      </c>
      <c r="F30" s="2"/>
      <c r="G30" s="2"/>
      <c r="H30" s="2"/>
      <c r="I30" s="2">
        <v>2812</v>
      </c>
      <c r="J30" s="2"/>
      <c r="K30" s="2"/>
      <c r="L30" s="2"/>
      <c r="M30" s="2"/>
      <c r="N30" s="2"/>
      <c r="O30" s="2"/>
      <c r="P30" s="2">
        <v>1520</v>
      </c>
      <c r="Q30" s="2"/>
      <c r="R30" s="2">
        <v>4332</v>
      </c>
    </row>
    <row r="31" spans="4:18" x14ac:dyDescent="0.25">
      <c r="E31" t="s">
        <v>159</v>
      </c>
      <c r="F31" s="2">
        <v>-116</v>
      </c>
      <c r="G31" s="2"/>
      <c r="H31" s="2"/>
      <c r="I31" s="2"/>
      <c r="J31" s="2"/>
      <c r="K31" s="2">
        <v>6399.3</v>
      </c>
      <c r="L31" s="2"/>
      <c r="M31" s="2"/>
      <c r="N31" s="2"/>
      <c r="O31" s="2"/>
      <c r="P31" s="2"/>
      <c r="Q31" s="2">
        <v>19.54</v>
      </c>
      <c r="R31" s="2">
        <v>6302.84</v>
      </c>
    </row>
    <row r="32" spans="4:18" x14ac:dyDescent="0.25">
      <c r="E32" t="s">
        <v>161</v>
      </c>
      <c r="F32" s="2"/>
      <c r="G32" s="2"/>
      <c r="H32" s="2">
        <v>7.5</v>
      </c>
      <c r="I32" s="2"/>
      <c r="J32" s="2"/>
      <c r="K32" s="2"/>
      <c r="L32" s="2"/>
      <c r="M32" s="2"/>
      <c r="N32" s="2"/>
      <c r="O32" s="2"/>
      <c r="P32" s="2">
        <v>413</v>
      </c>
      <c r="Q32" s="2"/>
      <c r="R32" s="2">
        <v>420.5</v>
      </c>
    </row>
    <row r="33" spans="4:18" x14ac:dyDescent="0.25">
      <c r="E33" t="s">
        <v>162</v>
      </c>
      <c r="F33" s="2">
        <v>625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625</v>
      </c>
    </row>
    <row r="34" spans="4:18" x14ac:dyDescent="0.25">
      <c r="E34" t="s">
        <v>166</v>
      </c>
      <c r="F34" s="2">
        <v>200</v>
      </c>
      <c r="G34" s="2">
        <v>1230</v>
      </c>
      <c r="H34" s="2">
        <v>400</v>
      </c>
      <c r="I34" s="2">
        <v>2700</v>
      </c>
      <c r="J34" s="2">
        <v>200</v>
      </c>
      <c r="K34" s="2"/>
      <c r="L34" s="2">
        <v>1400</v>
      </c>
      <c r="M34" s="2"/>
      <c r="N34" s="2"/>
      <c r="O34" s="2"/>
      <c r="P34" s="2">
        <v>600</v>
      </c>
      <c r="Q34" s="2">
        <v>200</v>
      </c>
      <c r="R34" s="2">
        <v>6930</v>
      </c>
    </row>
    <row r="35" spans="4:18" x14ac:dyDescent="0.25">
      <c r="D35" t="s">
        <v>169</v>
      </c>
      <c r="F35" s="2">
        <v>10817.08</v>
      </c>
      <c r="G35" s="2">
        <v>36214.239999999998</v>
      </c>
      <c r="H35" s="2">
        <v>7085.17</v>
      </c>
      <c r="I35" s="2">
        <v>53387.68</v>
      </c>
      <c r="J35" s="2">
        <v>264944.08</v>
      </c>
      <c r="K35" s="2">
        <v>205659.37</v>
      </c>
      <c r="L35" s="2">
        <v>46372.11</v>
      </c>
      <c r="M35" s="2">
        <v>10056.26</v>
      </c>
      <c r="N35" s="2">
        <v>39588.83</v>
      </c>
      <c r="O35" s="2">
        <v>10865.68</v>
      </c>
      <c r="P35" s="2">
        <v>27902.38</v>
      </c>
      <c r="Q35" s="2">
        <v>13207.27</v>
      </c>
      <c r="R35" s="2">
        <v>726100.14999999991</v>
      </c>
    </row>
    <row r="36" spans="4:18" x14ac:dyDescent="0.25">
      <c r="D36" t="s">
        <v>171</v>
      </c>
      <c r="E36" t="s">
        <v>149</v>
      </c>
      <c r="F36" s="2">
        <v>416</v>
      </c>
      <c r="G36" s="2">
        <v>3294</v>
      </c>
      <c r="H36" s="2"/>
      <c r="I36" s="2"/>
      <c r="J36" s="2"/>
      <c r="K36" s="2">
        <v>665</v>
      </c>
      <c r="L36" s="2"/>
      <c r="M36" s="2"/>
      <c r="N36" s="2"/>
      <c r="O36" s="2"/>
      <c r="P36" s="2"/>
      <c r="Q36" s="2">
        <v>290</v>
      </c>
      <c r="R36" s="2">
        <v>4665</v>
      </c>
    </row>
    <row r="37" spans="4:18" x14ac:dyDescent="0.25">
      <c r="D37" t="s">
        <v>172</v>
      </c>
      <c r="F37" s="2">
        <v>416</v>
      </c>
      <c r="G37" s="2">
        <v>3294</v>
      </c>
      <c r="H37" s="2"/>
      <c r="I37" s="2"/>
      <c r="J37" s="2"/>
      <c r="K37" s="2">
        <v>665</v>
      </c>
      <c r="L37" s="2"/>
      <c r="M37" s="2"/>
      <c r="N37" s="2"/>
      <c r="O37" s="2"/>
      <c r="P37" s="2"/>
      <c r="Q37" s="2">
        <v>290</v>
      </c>
      <c r="R37" s="2">
        <v>4665</v>
      </c>
    </row>
    <row r="38" spans="4:18" x14ac:dyDescent="0.25">
      <c r="D38" t="s">
        <v>173</v>
      </c>
      <c r="E38" t="s">
        <v>160</v>
      </c>
      <c r="F38" s="2"/>
      <c r="G38" s="2"/>
      <c r="H38" s="2"/>
      <c r="I38" s="2"/>
      <c r="J38" s="2"/>
      <c r="K38" s="2">
        <v>5000</v>
      </c>
      <c r="L38" s="2"/>
      <c r="M38" s="2"/>
      <c r="N38" s="2"/>
      <c r="O38" s="2"/>
      <c r="P38" s="2"/>
      <c r="Q38" s="2"/>
      <c r="R38" s="2">
        <v>5000</v>
      </c>
    </row>
    <row r="39" spans="4:18" x14ac:dyDescent="0.25">
      <c r="D39" t="s">
        <v>174</v>
      </c>
      <c r="F39" s="2"/>
      <c r="G39" s="2"/>
      <c r="H39" s="2"/>
      <c r="I39" s="2"/>
      <c r="J39" s="2"/>
      <c r="K39" s="2">
        <v>5000</v>
      </c>
      <c r="L39" s="2"/>
      <c r="M39" s="2"/>
      <c r="N39" s="2"/>
      <c r="O39" s="2"/>
      <c r="P39" s="2"/>
      <c r="Q39" s="2"/>
      <c r="R39" s="2">
        <v>5000</v>
      </c>
    </row>
    <row r="40" spans="4:18" x14ac:dyDescent="0.25">
      <c r="D40" t="s">
        <v>175</v>
      </c>
      <c r="E40" t="s">
        <v>163</v>
      </c>
      <c r="F40" s="2"/>
      <c r="G40" s="2">
        <v>650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650</v>
      </c>
    </row>
    <row r="41" spans="4:18" x14ac:dyDescent="0.25">
      <c r="E41" t="s">
        <v>164</v>
      </c>
      <c r="F41" s="2"/>
      <c r="G41" s="2"/>
      <c r="H41" s="2"/>
      <c r="I41" s="2"/>
      <c r="J41" s="2"/>
      <c r="K41" s="2"/>
      <c r="L41" s="2">
        <v>1500</v>
      </c>
      <c r="M41" s="2"/>
      <c r="N41" s="2"/>
      <c r="O41" s="2"/>
      <c r="P41" s="2"/>
      <c r="Q41" s="2"/>
      <c r="R41" s="2">
        <v>1500</v>
      </c>
    </row>
    <row r="42" spans="4:18" x14ac:dyDescent="0.25">
      <c r="E42" t="s">
        <v>165</v>
      </c>
      <c r="F42" s="2"/>
      <c r="G42" s="2">
        <v>1000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1000</v>
      </c>
    </row>
    <row r="43" spans="4:18" x14ac:dyDescent="0.25">
      <c r="D43" t="s">
        <v>176</v>
      </c>
      <c r="F43" s="2"/>
      <c r="G43" s="2">
        <v>1650</v>
      </c>
      <c r="H43" s="2"/>
      <c r="I43" s="2"/>
      <c r="J43" s="2"/>
      <c r="K43" s="2"/>
      <c r="L43" s="2">
        <v>1500</v>
      </c>
      <c r="M43" s="2"/>
      <c r="N43" s="2"/>
      <c r="O43" s="2"/>
      <c r="P43" s="2"/>
      <c r="Q43" s="2"/>
      <c r="R43" s="2">
        <v>3150</v>
      </c>
    </row>
    <row r="44" spans="4:18" x14ac:dyDescent="0.25">
      <c r="D44" t="s">
        <v>167</v>
      </c>
      <c r="F44" s="2">
        <v>17026.739906999999</v>
      </c>
      <c r="G44" s="2">
        <v>48620.036005999995</v>
      </c>
      <c r="H44" s="2">
        <v>12091.018109000001</v>
      </c>
      <c r="I44" s="2">
        <v>59223.575534000003</v>
      </c>
      <c r="J44" s="2">
        <v>282455.818096</v>
      </c>
      <c r="K44" s="2">
        <v>218674.136081</v>
      </c>
      <c r="L44" s="2">
        <v>48688.019696999996</v>
      </c>
      <c r="M44" s="2">
        <v>12319.719580999999</v>
      </c>
      <c r="N44" s="2">
        <v>43892.538323000001</v>
      </c>
      <c r="O44" s="2">
        <v>16404.957564</v>
      </c>
      <c r="P44" s="2">
        <v>34810.075778999999</v>
      </c>
      <c r="Q44" s="2">
        <v>17290.137999000002</v>
      </c>
      <c r="R44" s="2">
        <v>811496.77267599991</v>
      </c>
    </row>
    <row r="46" spans="4:18" x14ac:dyDescent="0.2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4:18" hidden="1" x14ac:dyDescent="0.2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4:18" hidden="1" x14ac:dyDescent="0.2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6:17" hidden="1" x14ac:dyDescent="0.2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6:17" hidden="1" x14ac:dyDescent="0.25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6:17" hidden="1" x14ac:dyDescent="0.2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6:17" hidden="1" x14ac:dyDescent="0.2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6:17" hidden="1" x14ac:dyDescent="0.2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6:17" hidden="1" x14ac:dyDescent="0.2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6:17" hidden="1" x14ac:dyDescent="0.2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6:17" hidden="1" x14ac:dyDescent="0.2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6:17" hidden="1" x14ac:dyDescent="0.2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6:17" hidden="1" x14ac:dyDescent="0.2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6:17" hidden="1" x14ac:dyDescent="0.2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6:17" hidden="1" x14ac:dyDescent="0.2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6:17" hidden="1" x14ac:dyDescent="0.2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6:17" hidden="1" x14ac:dyDescent="0.2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6:17" hidden="1" x14ac:dyDescent="0.2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6:17" hidden="1" x14ac:dyDescent="0.2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6:17" hidden="1" x14ac:dyDescent="0.2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6:17" hidden="1" x14ac:dyDescent="0.2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6:17" hidden="1" x14ac:dyDescent="0.2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6:17" hidden="1" x14ac:dyDescent="0.2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6:17" hidden="1" x14ac:dyDescent="0.2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6:17" hidden="1" x14ac:dyDescent="0.2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6:17" hidden="1" x14ac:dyDescent="0.2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6:17" hidden="1" x14ac:dyDescent="0.2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6:17" hidden="1" x14ac:dyDescent="0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6:17" hidden="1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6:17" hidden="1" x14ac:dyDescent="0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6:17" hidden="1" x14ac:dyDescent="0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6:17" hidden="1" x14ac:dyDescent="0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6:17" hidden="1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6:17" hidden="1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6:17" hidden="1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6:17" hidden="1" x14ac:dyDescent="0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6:17" hidden="1" x14ac:dyDescent="0.2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6:17" hidden="1" x14ac:dyDescent="0.2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6:17" hidden="1" x14ac:dyDescent="0.2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6:17" hidden="1" x14ac:dyDescent="0.2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6:17" hidden="1" x14ac:dyDescent="0.2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6:17" hidden="1" x14ac:dyDescent="0.2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6:17" hidden="1" x14ac:dyDescent="0.2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6:17" hidden="1" x14ac:dyDescent="0.2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6:17" hidden="1" x14ac:dyDescent="0.2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6:17" hidden="1" x14ac:dyDescent="0.2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6:17" hidden="1" x14ac:dyDescent="0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6:17" hidden="1" x14ac:dyDescent="0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6:17" hidden="1" x14ac:dyDescent="0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6:17" hidden="1" x14ac:dyDescent="0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6:17" hidden="1" x14ac:dyDescent="0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6:17" hidden="1" x14ac:dyDescent="0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6:17" hidden="1" x14ac:dyDescent="0.2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6:17" hidden="1" x14ac:dyDescent="0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6:17" hidden="1" x14ac:dyDescent="0.2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6:17" hidden="1" x14ac:dyDescent="0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6:17" hidden="1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6:17" hidden="1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6:17" hidden="1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6:17" hidden="1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6:17" hidden="1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6:17" hidden="1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6:17" hidden="1" x14ac:dyDescent="0.25"/>
    <row r="109" spans="6:17" hidden="1" x14ac:dyDescent="0.25"/>
    <row r="110" spans="6:17" hidden="1" x14ac:dyDescent="0.25"/>
    <row r="111" spans="6:17" hidden="1" x14ac:dyDescent="0.25"/>
    <row r="112" spans="6:17" hidden="1" x14ac:dyDescent="0.25"/>
    <row r="113" spans="1:18" hidden="1" x14ac:dyDescent="0.25"/>
    <row r="114" spans="1:18" hidden="1" x14ac:dyDescent="0.25"/>
    <row r="115" spans="1:18" hidden="1" x14ac:dyDescent="0.25"/>
    <row r="116" spans="1:18" hidden="1" x14ac:dyDescent="0.25"/>
    <row r="117" spans="1:18" hidden="1" x14ac:dyDescent="0.25"/>
    <row r="118" spans="1:18" hidden="1" x14ac:dyDescent="0.25"/>
    <row r="119" spans="1:18" hidden="1" x14ac:dyDescent="0.25"/>
    <row r="120" spans="1:18" hidden="1" x14ac:dyDescent="0.25"/>
    <row r="121" spans="1:18" hidden="1" x14ac:dyDescent="0.25"/>
    <row r="122" spans="1:18" hidden="1" x14ac:dyDescent="0.25"/>
    <row r="123" spans="1:18" x14ac:dyDescent="0.25">
      <c r="A123" t="s">
        <v>72</v>
      </c>
      <c r="D123" s="11" t="s">
        <v>190</v>
      </c>
      <c r="E123" s="7"/>
      <c r="F123" s="47">
        <f>_xll.Assistant.XL.RIK_AC("INF19__;INF01@E=1,S=10,G=0,T=0,P=0:@R=A,S=67,V={0}:R=B,S=8,V={1}:R=C,S=12|43,V={2}:R=D,S=12|45,V={3}:R=E,S=66,V=Frais:",$E$3,F$10,$Q$3,$M$3)</f>
        <v>0</v>
      </c>
      <c r="G123" s="47">
        <f>_xll.Assistant.XL.RIK_AC("INF19__;INF01@E=1,S=10,G=0,T=0,P=0:@R=A,S=67,V={0}:R=B,S=8,V={1}:R=C,S=12|43,V={2}:R=D,S=12|45,V={3}:R=E,S=66,V=Frais:",$E$3,G$10,$Q$3,$M$3)</f>
        <v>0</v>
      </c>
      <c r="H123" s="47">
        <f>_xll.Assistant.XL.RIK_AC("INF19__;INF01@E=1,S=10,G=0,T=0,P=0:@R=A,S=67,V={0}:R=B,S=8,V={1}:R=C,S=12|43,V={2}:R=D,S=12|45,V={3}:R=E,S=66,V=Frais:",$E$3,H$10,$Q$3,$M$3)</f>
        <v>0</v>
      </c>
      <c r="I123" s="47">
        <f>_xll.Assistant.XL.RIK_AC("INF19__;INF01@E=1,S=10,G=0,T=0,P=0:@R=A,S=67,V={0}:R=B,S=8,V={1}:R=C,S=12|43,V={2}:R=D,S=12|45,V={3}:R=E,S=66,V=Frais:",$E$3,I$10,$Q$3,$M$3)</f>
        <v>0</v>
      </c>
      <c r="J123" s="47">
        <f>_xll.Assistant.XL.RIK_AC("INF19__;INF01@E=1,S=10,G=0,T=0,P=0:@R=A,S=67,V={0}:R=B,S=8,V={1}:R=C,S=12|43,V={2}:R=D,S=12|45,V={3}:R=E,S=66,V=Frais:",$E$3,J$10,$Q$3,$M$3)</f>
        <v>0</v>
      </c>
      <c r="K123" s="47">
        <f>_xll.Assistant.XL.RIK_AC("INF19__;INF01@E=1,S=10,G=0,T=0,P=0:@R=A,S=67,V={0}:R=B,S=8,V={1}:R=C,S=12|43,V={2}:R=D,S=12|45,V={3}:R=E,S=66,V=Frais:",$E$3,K$10,$Q$3,$M$3)</f>
        <v>5000.09</v>
      </c>
      <c r="L123" s="47">
        <f>_xll.Assistant.XL.RIK_AC("INF19__;INF01@E=1,S=10,G=0,T=0,P=0:@R=A,S=67,V={0}:R=B,S=8,V={1}:R=C,S=12|43,V={2}:R=D,S=12|45,V={3}:R=E,S=66,V=Frais:",$E$3,L$10,$Q$3,$M$3)</f>
        <v>0</v>
      </c>
      <c r="M123" s="47">
        <f>_xll.Assistant.XL.RIK_AC("INF19__;INF01@E=1,S=10,G=0,T=0,P=0:@R=A,S=67,V={0}:R=B,S=8,V={1}:R=C,S=12|43,V={2}:R=D,S=12|45,V={3}:R=E,S=66,V=Frais:",$E$3,M$10,$Q$3,$M$3)</f>
        <v>0</v>
      </c>
      <c r="N123" s="47">
        <f>_xll.Assistant.XL.RIK_AC("INF19__;INF01@E=1,S=10,G=0,T=0,P=0:@R=A,S=67,V={0}:R=B,S=8,V={1}:R=C,S=12|43,V={2}:R=D,S=12|45,V={3}:R=E,S=66,V=Frais:",$E$3,N$10,$Q$3,$M$3)</f>
        <v>0</v>
      </c>
      <c r="O123" s="47">
        <f>_xll.Assistant.XL.RIK_AC("INF19__;INF01@E=1,S=10,G=0,T=0,P=0:@R=A,S=67,V={0}:R=B,S=8,V={1}:R=C,S=12|43,V={2}:R=D,S=12|45,V={3}:R=E,S=66,V=Frais:",$E$3,O$10,$Q$3,$M$3)</f>
        <v>0</v>
      </c>
      <c r="P123" s="47">
        <f>_xll.Assistant.XL.RIK_AC("INF19__;INF01@E=1,S=10,G=0,T=0,P=0:@R=A,S=67,V={0}:R=B,S=8,V={1}:R=C,S=12|43,V={2}:R=D,S=12|45,V={3}:R=E,S=66,V=Frais:",$E$3,P$10,$Q$3,$M$3)</f>
        <v>0</v>
      </c>
      <c r="Q123" s="47">
        <f>_xll.Assistant.XL.RIK_AC("INF19__;INF01@E=1,S=10,G=0,T=0,P=0:@R=A,S=67,V={0}:R=B,S=8,V={1}:R=C,S=12|43,V={2}:R=D,S=12|45,V={3}:R=E,S=66,V=Frais:",$E$3,Q$10,$Q$3,$M$3)</f>
        <v>0</v>
      </c>
      <c r="R123" s="8">
        <f>SUM(F123:Q123)</f>
        <v>5000.09</v>
      </c>
    </row>
    <row r="125" spans="1:18" x14ac:dyDescent="0.25">
      <c r="A125" t="s">
        <v>72</v>
      </c>
      <c r="D125" s="11" t="s">
        <v>67</v>
      </c>
      <c r="E125" s="7"/>
      <c r="F125" s="8">
        <f>_xll.Assistant.XL.RIK_AC("INF19__;INF02@E=1,S=52,G=0,T=0,P=0:@R=B,S=211,V={0}:R=C,S=108,V=Facture Client:R=D,S=211,V={1}:R=E,S=112,V=&lt;&gt;Facture d'Acompte:R=F,S=59,V={2}:R=F,S=205,V={3}:",$A125,$Q$3,F$10,$E$3)</f>
        <v>64857</v>
      </c>
      <c r="G125" s="8">
        <f>_xll.Assistant.XL.RIK_AC("INF19__;INF02@E=1,S=52,G=0,T=0,P=0:@R=B,S=211,V={0}:R=C,S=108,V=Facture Client:R=D,S=211,V={1}:R=E,S=112,V=&lt;&gt;Facture d'Acompte:R=F,S=59,V={2}:R=F,S=205,V={3}:",$A125,$Q$3,G$10,$E$3)</f>
        <v>424283.8</v>
      </c>
      <c r="H125" s="8">
        <f>_xll.Assistant.XL.RIK_AC("INF19__;INF02@E=1,S=52,G=0,T=0,P=0:@R=B,S=211,V={0}:R=C,S=108,V=Facture Client:R=D,S=211,V={1}:R=E,S=112,V=&lt;&gt;Facture d'Acompte:R=F,S=59,V={2}:R=F,S=205,V={3}:",$A125,$Q$3,H$10,$E$3)</f>
        <v>41818.239999999998</v>
      </c>
      <c r="I125" s="8">
        <f>_xll.Assistant.XL.RIK_AC("INF19__;INF02@E=1,S=52,G=0,T=0,P=0:@R=B,S=211,V={0}:R=C,S=108,V=Facture Client:R=D,S=211,V={1}:R=E,S=112,V=&lt;&gt;Facture d'Acompte:R=F,S=59,V={2}:R=F,S=205,V={3}:",$A125,$Q$3,I$10,$E$3)</f>
        <v>107785.05</v>
      </c>
      <c r="J125" s="8">
        <f>_xll.Assistant.XL.RIK_AC("INF19__;INF02@E=1,S=52,G=0,T=0,P=0:@R=B,S=211,V={0}:R=C,S=108,V=Facture Client:R=D,S=211,V={1}:R=E,S=112,V=&lt;&gt;Facture d'Acompte:R=F,S=59,V={2}:R=F,S=205,V={3}:",$A125,$Q$3,J$10,$E$3)</f>
        <v>8600</v>
      </c>
      <c r="K125" s="8">
        <f>_xll.Assistant.XL.RIK_AC("INF19__;INF02@E=1,S=52,G=0,T=0,P=0:@R=B,S=211,V={0}:R=C,S=108,V=Facture Client:R=D,S=211,V={1}:R=E,S=112,V=&lt;&gt;Facture d'Acompte:R=F,S=59,V={2}:R=F,S=205,V={3}:",$A125,$Q$3,K$10,$E$3)</f>
        <v>340979.57</v>
      </c>
      <c r="L125" s="8">
        <f>_xll.Assistant.XL.RIK_AC("INF19__;INF02@E=1,S=52,G=0,T=0,P=0:@R=B,S=211,V={0}:R=C,S=108,V=Facture Client:R=D,S=211,V={1}:R=E,S=112,V=&lt;&gt;Facture d'Acompte:R=F,S=59,V={2}:R=F,S=205,V={3}:",$A125,$Q$3,L$10,$E$3)</f>
        <v>37524.620000000003</v>
      </c>
      <c r="M125" s="8">
        <f>_xll.Assistant.XL.RIK_AC("INF19__;INF02@E=1,S=52,G=0,T=0,P=0:@R=B,S=211,V={0}:R=C,S=108,V=Facture Client:R=D,S=211,V={1}:R=E,S=112,V=&lt;&gt;Facture d'Acompte:R=F,S=59,V={2}:R=F,S=205,V={3}:",$A125,$Q$3,M$10,$E$3)</f>
        <v>5802.81</v>
      </c>
      <c r="N125" s="8">
        <f>_xll.Assistant.XL.RIK_AC("INF19__;INF02@E=1,S=52,G=0,T=0,P=0:@R=B,S=211,V={0}:R=C,S=108,V=Facture Client:R=D,S=211,V={1}:R=E,S=112,V=&lt;&gt;Facture d'Acompte:R=F,S=59,V={2}:R=F,S=205,V={3}:",$A125,$Q$3,N$10,$E$3)</f>
        <v>129147.96</v>
      </c>
      <c r="O125" s="8">
        <f>_xll.Assistant.XL.RIK_AC("INF19__;INF02@E=1,S=52,G=0,T=0,P=0:@R=B,S=211,V={0}:R=C,S=108,V=Facture Client:R=D,S=211,V={1}:R=E,S=112,V=&lt;&gt;Facture d'Acompte:R=F,S=59,V={2}:R=F,S=205,V={3}:",$A125,$Q$3,O$10,$E$3)</f>
        <v>64346.479999999996</v>
      </c>
      <c r="P125" s="8">
        <f>_xll.Assistant.XL.RIK_AC("INF19__;INF02@E=1,S=52,G=0,T=0,P=0:@R=B,S=211,V={0}:R=C,S=108,V=Facture Client:R=D,S=211,V={1}:R=E,S=112,V=&lt;&gt;Facture d'Acompte:R=F,S=59,V={2}:R=F,S=205,V={3}:",$A125,$Q$3,P$10,$E$3)</f>
        <v>72966.7</v>
      </c>
      <c r="Q125" s="8">
        <f>_xll.Assistant.XL.RIK_AC("INF19__;INF02@E=1,S=52,G=0,T=0,P=0:@R=B,S=211,V={0}:R=C,S=108,V=Facture Client:R=D,S=211,V={1}:R=E,S=112,V=&lt;&gt;Facture d'Acompte:R=F,S=59,V={2}:R=F,S=205,V={3}:",$A125,$Q$3,Q$10,$E$3)</f>
        <v>62522.06</v>
      </c>
      <c r="R125" s="8">
        <f>SUM(F125:Q125)</f>
        <v>1360634.2900000003</v>
      </c>
    </row>
    <row r="126" spans="1:18" ht="15.75" thickBot="1" x14ac:dyDescent="0.3">
      <c r="A126" t="s">
        <v>73</v>
      </c>
      <c r="D126" s="11" t="s">
        <v>68</v>
      </c>
      <c r="E126" s="7"/>
      <c r="F126" s="8">
        <f>_xll.Assistant.XL.RIK_AC("INF19__;INF02@E=1,S=52,G=0,T=0,P=0:@R=B,S=211,V={0}:R=C,S=108,V=Facture Client:R=D,S=112,V=&lt;&gt;Facture d'Acompte:R=E,S=59,V={1}:R=E,S=205,V={2}:",$A126,F$10,$E$3)</f>
        <v>28249.42</v>
      </c>
      <c r="G126" s="8">
        <f>_xll.Assistant.XL.RIK_AC("INF19__;INF02@E=1,S=52,G=0,T=0,P=0:@R=B,S=211,V={0}:R=C,S=108,V=Facture Client:R=D,S=112,V=&lt;&gt;Facture d'Acompte:R=E,S=59,V={1}:R=E,S=205,V={2}:",$A126,G$10,$E$3)</f>
        <v>21944.34</v>
      </c>
      <c r="H126" s="8">
        <f>_xll.Assistant.XL.RIK_AC("INF19__;INF02@E=1,S=52,G=0,T=0,P=0:@R=B,S=211,V={0}:R=C,S=108,V=Facture Client:R=D,S=112,V=&lt;&gt;Facture d'Acompte:R=E,S=59,V={1}:R=E,S=205,V={2}:",$A126,H$10,$E$3)</f>
        <v>2056.58</v>
      </c>
      <c r="I126" s="8">
        <f>_xll.Assistant.XL.RIK_AC("INF19__;INF02@E=1,S=52,G=0,T=0,P=0:@R=B,S=211,V={0}:R=C,S=108,V=Facture Client:R=D,S=112,V=&lt;&gt;Facture d'Acompte:R=E,S=59,V={1}:R=E,S=205,V={2}:",$A126,I$10,$E$3)</f>
        <v>7679.78</v>
      </c>
      <c r="J126" s="8">
        <f>_xll.Assistant.XL.RIK_AC("INF19__;INF02@E=1,S=52,G=0,T=0,P=0:@R=B,S=211,V={0}:R=C,S=108,V=Facture Client:R=D,S=112,V=&lt;&gt;Facture d'Acompte:R=E,S=59,V={1}:R=E,S=205,V={2}:",$A126,J$10,$E$3)</f>
        <v>15633.11</v>
      </c>
      <c r="K126" s="8">
        <f>_xll.Assistant.XL.RIK_AC("INF19__;INF02@E=1,S=52,G=0,T=0,P=0:@R=B,S=211,V={0}:R=C,S=108,V=Facture Client:R=D,S=112,V=&lt;&gt;Facture d'Acompte:R=E,S=59,V={1}:R=E,S=205,V={2}:",$A126,K$10,$E$3)</f>
        <v>6991.1</v>
      </c>
      <c r="L126" s="8">
        <f>_xll.Assistant.XL.RIK_AC("INF19__;INF02@E=1,S=52,G=0,T=0,P=0:@R=B,S=211,V={0}:R=C,S=108,V=Facture Client:R=D,S=112,V=&lt;&gt;Facture d'Acompte:R=E,S=59,V={1}:R=E,S=205,V={2}:",$A126,L$10,$E$3)</f>
        <v>0</v>
      </c>
      <c r="M126" s="8">
        <f>_xll.Assistant.XL.RIK_AC("INF19__;INF02@E=1,S=52,G=0,T=0,P=0:@R=B,S=211,V={0}:R=C,S=108,V=Facture Client:R=D,S=112,V=&lt;&gt;Facture d'Acompte:R=E,S=59,V={1}:R=E,S=205,V={2}:",$A126,M$10,$E$3)</f>
        <v>3551.32</v>
      </c>
      <c r="N126" s="8">
        <f>_xll.Assistant.XL.RIK_AC("INF19__;INF02@E=1,S=52,G=0,T=0,P=0:@R=B,S=211,V={0}:R=C,S=108,V=Facture Client:R=D,S=112,V=&lt;&gt;Facture d'Acompte:R=E,S=59,V={1}:R=E,S=205,V={2}:",$A126,N$10,$E$3)</f>
        <v>0</v>
      </c>
      <c r="O126" s="8">
        <f>_xll.Assistant.XL.RIK_AC("INF19__;INF02@E=1,S=52,G=0,T=0,P=0:@R=B,S=211,V={0}:R=C,S=108,V=Facture Client:R=D,S=112,V=&lt;&gt;Facture d'Acompte:R=E,S=59,V={1}:R=E,S=205,V={2}:",$A126,O$10,$E$3)</f>
        <v>14615.02</v>
      </c>
      <c r="P126" s="8">
        <f>_xll.Assistant.XL.RIK_AC("INF19__;INF02@E=1,S=52,G=0,T=0,P=0:@R=B,S=211,V={0}:R=C,S=108,V=Facture Client:R=D,S=112,V=&lt;&gt;Facture d'Acompte:R=E,S=59,V={1}:R=E,S=205,V={2}:",$A126,P$10,$E$3)</f>
        <v>0</v>
      </c>
      <c r="Q126" s="8">
        <f>_xll.Assistant.XL.RIK_AC("INF19__;INF02@E=1,S=52,G=0,T=0,P=0:@R=B,S=211,V={0}:R=C,S=108,V=Facture Client:R=D,S=112,V=&lt;&gt;Facture d'Acompte:R=E,S=59,V={1}:R=E,S=205,V={2}:",$A126,Q$10,$E$3)</f>
        <v>0</v>
      </c>
      <c r="R126" s="8">
        <f>SUM(F126:Q126)</f>
        <v>100720.67000000001</v>
      </c>
    </row>
    <row r="127" spans="1:18" ht="15.75" thickTop="1" x14ac:dyDescent="0.25">
      <c r="D127" s="9" t="s">
        <v>74</v>
      </c>
      <c r="E127" s="9"/>
      <c r="F127" s="10">
        <f>SUM(F125:F126)</f>
        <v>93106.42</v>
      </c>
      <c r="G127" s="10">
        <f>SUM(G125:G126)</f>
        <v>446228.14</v>
      </c>
      <c r="H127" s="10">
        <f t="shared" ref="H127:Q127" si="0">SUM(H125:H126)</f>
        <v>43874.82</v>
      </c>
      <c r="I127" s="10">
        <f t="shared" si="0"/>
        <v>115464.83</v>
      </c>
      <c r="J127" s="10">
        <f t="shared" si="0"/>
        <v>24233.11</v>
      </c>
      <c r="K127" s="10">
        <f t="shared" si="0"/>
        <v>347970.67</v>
      </c>
      <c r="L127" s="10">
        <f t="shared" si="0"/>
        <v>37524.620000000003</v>
      </c>
      <c r="M127" s="10">
        <f t="shared" si="0"/>
        <v>9354.130000000001</v>
      </c>
      <c r="N127" s="10">
        <f t="shared" si="0"/>
        <v>129147.96</v>
      </c>
      <c r="O127" s="10">
        <f t="shared" si="0"/>
        <v>78961.5</v>
      </c>
      <c r="P127" s="10">
        <f t="shared" si="0"/>
        <v>72966.7</v>
      </c>
      <c r="Q127" s="10">
        <f t="shared" si="0"/>
        <v>62522.06</v>
      </c>
      <c r="R127" s="10">
        <f>SUM(R125:R126)</f>
        <v>1461354.9600000002</v>
      </c>
    </row>
    <row r="128" spans="1:18" ht="15.75" thickBot="1" x14ac:dyDescent="0.3"/>
    <row r="129" spans="4:18" ht="15.75" thickTop="1" x14ac:dyDescent="0.25">
      <c r="D129" s="9" t="s">
        <v>75</v>
      </c>
      <c r="F129" s="2">
        <f>F127-GETPIVOTDATA("Déboursé Réalisé",$D$9,"Période",201401)</f>
        <v>76079.680093000003</v>
      </c>
      <c r="G129" s="2">
        <f t="shared" ref="G129:R129" si="1">G127-GETPIVOTDATA("Déboursé Réalisé",$D$9,"Période",201401)</f>
        <v>429201.40009300003</v>
      </c>
      <c r="H129" s="2">
        <f t="shared" si="1"/>
        <v>26848.080093</v>
      </c>
      <c r="I129" s="2">
        <f t="shared" si="1"/>
        <v>98438.090093000006</v>
      </c>
      <c r="J129" s="2">
        <f t="shared" si="1"/>
        <v>7206.3700930000014</v>
      </c>
      <c r="K129" s="2">
        <f t="shared" si="1"/>
        <v>330943.930093</v>
      </c>
      <c r="L129" s="2">
        <f t="shared" si="1"/>
        <v>20497.880093000003</v>
      </c>
      <c r="M129" s="2">
        <f t="shared" si="1"/>
        <v>-7672.6099069999982</v>
      </c>
      <c r="N129" s="2">
        <f t="shared" si="1"/>
        <v>112121.22009300001</v>
      </c>
      <c r="O129" s="2">
        <f t="shared" si="1"/>
        <v>61934.760093000004</v>
      </c>
      <c r="P129" s="2">
        <f t="shared" si="1"/>
        <v>55939.960093000002</v>
      </c>
      <c r="Q129" s="2">
        <f t="shared" si="1"/>
        <v>45495.320093000002</v>
      </c>
      <c r="R129" s="2">
        <f t="shared" si="1"/>
        <v>1444328.2200930002</v>
      </c>
    </row>
    <row r="133" spans="4:18" x14ac:dyDescent="0.25">
      <c r="H133" s="2"/>
    </row>
    <row r="215" spans="9:11" x14ac:dyDescent="0.25">
      <c r="I215" s="5">
        <f>SUM(F215:H215)</f>
        <v>0</v>
      </c>
      <c r="K215" t="s">
        <v>59</v>
      </c>
    </row>
  </sheetData>
  <mergeCells count="5">
    <mergeCell ref="N3:O3"/>
    <mergeCell ref="J3:K3"/>
    <mergeCell ref="F3:G3"/>
    <mergeCell ref="A2:D2"/>
    <mergeCell ref="F1:O1"/>
  </mergeCells>
  <conditionalFormatting sqref="F129:R129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6"/>
  <sheetViews>
    <sheetView showGridLines="0" topLeftCell="B1" workbookViewId="0">
      <selection activeCell="B1" sqref="B1"/>
    </sheetView>
  </sheetViews>
  <sheetFormatPr baseColWidth="10" defaultRowHeight="15" x14ac:dyDescent="0.25"/>
  <cols>
    <col min="1" max="1" width="18" hidden="1" customWidth="1"/>
    <col min="2" max="2" width="35.85546875" bestFit="1" customWidth="1"/>
    <col min="3" max="3" width="27.140625" bestFit="1" customWidth="1"/>
    <col min="4" max="4" width="35.85546875" style="2" bestFit="1" customWidth="1"/>
    <col min="5" max="11" width="25.140625" style="2" bestFit="1" customWidth="1"/>
    <col min="12" max="12" width="12.5703125" style="2" bestFit="1" customWidth="1"/>
    <col min="13" max="13" width="18.140625" customWidth="1"/>
    <col min="14" max="18" width="24.28515625" bestFit="1" customWidth="1"/>
    <col min="19" max="19" width="27.42578125" bestFit="1" customWidth="1"/>
    <col min="20" max="26" width="24" bestFit="1" customWidth="1"/>
    <col min="27" max="27" width="18.7109375" bestFit="1" customWidth="1"/>
    <col min="28" max="28" width="19.28515625" bestFit="1" customWidth="1"/>
    <col min="29" max="29" width="13.42578125" bestFit="1" customWidth="1"/>
    <col min="30" max="30" width="14" bestFit="1" customWidth="1"/>
    <col min="31" max="31" width="15.85546875" bestFit="1" customWidth="1"/>
    <col min="32" max="34" width="24.7109375" bestFit="1" customWidth="1"/>
    <col min="35" max="35" width="18.7109375" bestFit="1" customWidth="1"/>
    <col min="36" max="36" width="8.140625" bestFit="1" customWidth="1"/>
    <col min="37" max="37" width="11.140625" bestFit="1" customWidth="1"/>
    <col min="38" max="38" width="12.5703125" bestFit="1" customWidth="1"/>
    <col min="39" max="39" width="10" bestFit="1" customWidth="1"/>
    <col min="40" max="40" width="16.5703125" bestFit="1" customWidth="1"/>
    <col min="41" max="41" width="10" bestFit="1" customWidth="1"/>
    <col min="42" max="42" width="19.140625" bestFit="1" customWidth="1"/>
    <col min="43" max="43" width="11" bestFit="1" customWidth="1"/>
    <col min="44" max="44" width="12.28515625" bestFit="1" customWidth="1"/>
    <col min="45" max="45" width="10" bestFit="1" customWidth="1"/>
    <col min="46" max="46" width="13.5703125" bestFit="1" customWidth="1"/>
    <col min="47" max="47" width="10" bestFit="1" customWidth="1"/>
    <col min="48" max="48" width="8.5703125" bestFit="1" customWidth="1"/>
    <col min="49" max="49" width="7.85546875" bestFit="1" customWidth="1"/>
    <col min="50" max="50" width="18.7109375" bestFit="1" customWidth="1"/>
    <col min="51" max="51" width="19.28515625" bestFit="1" customWidth="1"/>
    <col min="52" max="52" width="6.85546875" bestFit="1" customWidth="1"/>
    <col min="53" max="53" width="13.42578125" bestFit="1" customWidth="1"/>
    <col min="54" max="54" width="14" bestFit="1" customWidth="1"/>
    <col min="55" max="55" width="6.85546875" bestFit="1" customWidth="1"/>
    <col min="56" max="56" width="15.85546875" bestFit="1" customWidth="1"/>
    <col min="57" max="57" width="24.7109375" bestFit="1" customWidth="1"/>
    <col min="58" max="58" width="6.85546875" bestFit="1" customWidth="1"/>
    <col min="59" max="59" width="23.140625" bestFit="1" customWidth="1"/>
    <col min="60" max="60" width="7.85546875" bestFit="1" customWidth="1"/>
    <col min="61" max="61" width="22" bestFit="1" customWidth="1"/>
    <col min="62" max="62" width="7.85546875" bestFit="1" customWidth="1"/>
    <col min="63" max="63" width="18.7109375" bestFit="1" customWidth="1"/>
    <col min="64" max="64" width="8.140625" bestFit="1" customWidth="1"/>
    <col min="65" max="65" width="6.85546875" bestFit="1" customWidth="1"/>
    <col min="66" max="66" width="11.140625" bestFit="1" customWidth="1"/>
    <col min="67" max="67" width="12.5703125" bestFit="1" customWidth="1"/>
  </cols>
  <sheetData>
    <row r="1" spans="1:15" ht="23.25" x14ac:dyDescent="0.35">
      <c r="C1" s="60" t="s">
        <v>69</v>
      </c>
      <c r="D1" s="60"/>
      <c r="E1" s="60"/>
      <c r="F1" s="60"/>
      <c r="G1" s="60"/>
      <c r="H1" s="60"/>
    </row>
    <row r="2" spans="1:15" ht="18.75" x14ac:dyDescent="0.3">
      <c r="A2" s="15"/>
      <c r="B2" s="15"/>
    </row>
    <row r="3" spans="1:15" ht="62.25" customHeight="1" x14ac:dyDescent="0.25">
      <c r="B3" s="12" t="s">
        <v>1</v>
      </c>
      <c r="C3" s="13" t="s">
        <v>4</v>
      </c>
      <c r="D3" s="12" t="s">
        <v>2</v>
      </c>
      <c r="E3" s="13">
        <v>2014</v>
      </c>
      <c r="F3" s="12" t="s">
        <v>70</v>
      </c>
      <c r="G3" s="13" t="s">
        <v>4</v>
      </c>
      <c r="H3" s="22" t="s">
        <v>71</v>
      </c>
      <c r="I3" s="46" t="s">
        <v>58</v>
      </c>
      <c r="J3" s="12" t="s">
        <v>81</v>
      </c>
      <c r="K3" s="13" t="s">
        <v>4</v>
      </c>
      <c r="L3" s="22" t="s">
        <v>82</v>
      </c>
      <c r="M3" s="13" t="s">
        <v>4</v>
      </c>
    </row>
    <row r="5" spans="1:15" ht="15.75" thickBot="1" x14ac:dyDescent="0.3"/>
    <row r="6" spans="1:15" ht="15.75" thickTop="1" x14ac:dyDescent="0.25">
      <c r="M6">
        <v>3728.5</v>
      </c>
      <c r="N6" s="10">
        <v>3210.4999620000008</v>
      </c>
      <c r="O6" s="2">
        <f>M6-N6</f>
        <v>518.00003799999922</v>
      </c>
    </row>
    <row r="7" spans="1:15" x14ac:dyDescent="0.25">
      <c r="N7" t="s">
        <v>918</v>
      </c>
      <c r="O7">
        <f>215-115</f>
        <v>100</v>
      </c>
    </row>
    <row r="8" spans="1:15" x14ac:dyDescent="0.25">
      <c r="N8" t="s">
        <v>919</v>
      </c>
      <c r="O8">
        <v>434</v>
      </c>
    </row>
    <row r="10" spans="1:15" x14ac:dyDescent="0.25">
      <c r="B10" t="str">
        <f>_xll.Assistant.XL.RIK_AL("INF19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01@E=0,S=12|1,G=0,T=0,P=0,O=NF='Texte'_B='0'_U='0'_I='0'_FN='Calibri'_FS='10'_FC='#000000'_BC='#FFFFFF'_AH='1'_AV='1'_Br=[]_BrS='0'_BrC='#FFFFFF'_WpT='0':E=0,"&amp;"S=12|47,G=0,T=0,P=0,O=NF='Texte'_B='0'_U='0'_I='0'_FN='Calibri'_FS='10'_FC='#000000'_BC='#FFFFFF'_AH='1'_AV='1'_Br=[]_BrS='0'_BrC='#FFFFFF'_WpT='0':E=0,S=60,G=0,T=0,P=0,O=NF='Texte'_B='0'_U='0'_I='0'_FN='Calibri'_FS='10'"&amp;"_FC='#000000'_BC='#FFFFFF'_AH='1'_AV='1'_Br=[]_BrS='0'_BrC='#FFFFFF'_WpT='0':E=0,S=2,G=0,T=0,P=0,O=NF='Texte'_B='0'_U='0'_I='0'_FN='Calibri'_FS='10'_FC='#000000'_BC='#FFFFFF'_AH='1'_AV='1'_Br=[]_BrS='0'_BrC='#FFFFFF'_WpT"&amp;"='0':E=0,S=63,G=0,T=0,P=0,O=NF='Texte'_B='0'_U='0'_I='0'_FN='Calibri'_FS='10'_FC='#000000'_BC='#FFFFFF'_AH='1'_AV='1'_Br=[]_BrS='0'_BrC='#FFFFFF'_WpT='0':E=1,S=71,G=0,T=0,P=0,O=NF='Nombre'_B='0'_U='0'_I='0'_FN='Calibri'_"&amp;"FS='10'_FC='#000000'_BC='#FFFFFF'_AH='3'_AV='1'_Br=[]_BrS='0'_BrC='#FFFFFF'_WpT='0':E=0,S=12|44,G=0,T=0,P=0,O=NF='Texte'_B='0'_U='0'_I='0'_FN='Calibri'_FS='10'_FC='#000000'_BC='#FFFFFF'_AH='1'_AV='1'_Br=[]_BrS='0'_BrC='#"&amp;"FFFFFF'_WpT='0':E=0,S=7,G=0,T=0,P=0,O=NF='Texte'_B='0'_U='0'_I='0'_FN='Calibri'_FS='10'_FC='#000000'_BC='#FFFFFF'_AH='1'_AV='1'_Br=[]_BrS='0'_BrC='#FFFFFF'_WpT='0':@R=A,S=6,V={0}:R=B,S=67,V={1}:R=C,S=1,V={2}:R=D,S=12|3,V"&amp;"={3}:R=E,S=12|34,V={4}:R=F,S=63,V={5}:",$E$3,$C$3,$G$3,$K$3,$M$3,$I$3)</f>
        <v/>
      </c>
    </row>
    <row r="11" spans="1:15" x14ac:dyDescent="0.25">
      <c r="B11" s="3" t="s">
        <v>916</v>
      </c>
      <c r="D11"/>
      <c r="E11" s="3" t="s">
        <v>879</v>
      </c>
    </row>
    <row r="12" spans="1:15" x14ac:dyDescent="0.25">
      <c r="B12" s="3" t="s">
        <v>191</v>
      </c>
      <c r="C12" s="3" t="s">
        <v>95</v>
      </c>
      <c r="D12" s="3" t="s">
        <v>882</v>
      </c>
      <c r="E12" t="s">
        <v>147</v>
      </c>
      <c r="F12" t="s">
        <v>150</v>
      </c>
      <c r="G12" t="s">
        <v>152</v>
      </c>
      <c r="H12" t="s">
        <v>153</v>
      </c>
      <c r="I12" t="s">
        <v>154</v>
      </c>
      <c r="J12" t="s">
        <v>155</v>
      </c>
      <c r="K12" t="s">
        <v>156</v>
      </c>
      <c r="L12" s="14" t="s">
        <v>14</v>
      </c>
    </row>
    <row r="13" spans="1:15" s="6" customFormat="1" x14ac:dyDescent="0.25">
      <c r="B13" t="s">
        <v>192</v>
      </c>
      <c r="C13" t="s">
        <v>19</v>
      </c>
      <c r="D13" t="s">
        <v>210</v>
      </c>
      <c r="E13" s="2"/>
      <c r="F13" s="2">
        <v>2</v>
      </c>
      <c r="G13" s="2"/>
      <c r="H13" s="2"/>
      <c r="I13" s="2"/>
      <c r="J13" s="2"/>
      <c r="K13" s="2"/>
      <c r="L13" s="2">
        <v>2</v>
      </c>
    </row>
    <row r="14" spans="1:15" x14ac:dyDescent="0.25">
      <c r="C14" t="s">
        <v>885</v>
      </c>
      <c r="D14"/>
      <c r="F14" s="2">
        <v>2</v>
      </c>
      <c r="L14" s="2">
        <v>2</v>
      </c>
    </row>
    <row r="15" spans="1:15" x14ac:dyDescent="0.25">
      <c r="C15" t="s">
        <v>26</v>
      </c>
      <c r="D15" t="s">
        <v>194</v>
      </c>
      <c r="F15" s="2">
        <v>30.709996</v>
      </c>
      <c r="L15" s="2">
        <v>30.709996</v>
      </c>
    </row>
    <row r="16" spans="1:15" x14ac:dyDescent="0.25">
      <c r="D16" t="s">
        <v>197</v>
      </c>
      <c r="F16" s="2">
        <v>25</v>
      </c>
      <c r="L16" s="2">
        <v>25</v>
      </c>
    </row>
    <row r="17" spans="3:12" x14ac:dyDescent="0.25">
      <c r="D17" t="s">
        <v>198</v>
      </c>
      <c r="F17" s="2">
        <v>4</v>
      </c>
      <c r="L17" s="2">
        <v>4</v>
      </c>
    </row>
    <row r="18" spans="3:12" x14ac:dyDescent="0.25">
      <c r="D18" t="s">
        <v>219</v>
      </c>
      <c r="F18" s="2">
        <v>11.999988</v>
      </c>
      <c r="J18" s="2">
        <v>8.9999959999999994</v>
      </c>
      <c r="L18" s="2">
        <v>20.999983999999998</v>
      </c>
    </row>
    <row r="19" spans="3:12" x14ac:dyDescent="0.25">
      <c r="D19" t="s">
        <v>225</v>
      </c>
      <c r="F19" s="2">
        <v>25.999787999999999</v>
      </c>
      <c r="L19" s="2">
        <v>25.999787999999999</v>
      </c>
    </row>
    <row r="20" spans="3:12" x14ac:dyDescent="0.25">
      <c r="D20" t="s">
        <v>243</v>
      </c>
      <c r="F20" s="2">
        <v>14</v>
      </c>
      <c r="K20" s="2">
        <v>22</v>
      </c>
      <c r="L20" s="2">
        <v>36</v>
      </c>
    </row>
    <row r="21" spans="3:12" x14ac:dyDescent="0.25">
      <c r="D21" t="s">
        <v>253</v>
      </c>
      <c r="F21" s="2">
        <v>23.999976</v>
      </c>
      <c r="K21" s="2">
        <v>11.999995999999999</v>
      </c>
      <c r="L21" s="2">
        <v>35.999972</v>
      </c>
    </row>
    <row r="22" spans="3:12" x14ac:dyDescent="0.25">
      <c r="C22" t="s">
        <v>886</v>
      </c>
      <c r="D22"/>
      <c r="F22" s="2">
        <v>135.70974799999999</v>
      </c>
      <c r="J22" s="2">
        <v>8.9999959999999994</v>
      </c>
      <c r="K22" s="2">
        <v>33.999995999999996</v>
      </c>
      <c r="L22" s="2">
        <v>178.70974000000001</v>
      </c>
    </row>
    <row r="23" spans="3:12" x14ac:dyDescent="0.25">
      <c r="C23" t="s">
        <v>21</v>
      </c>
      <c r="D23" t="s">
        <v>203</v>
      </c>
      <c r="F23" s="2">
        <v>72</v>
      </c>
      <c r="L23" s="2">
        <v>72</v>
      </c>
    </row>
    <row r="24" spans="3:12" x14ac:dyDescent="0.25">
      <c r="D24" t="s">
        <v>229</v>
      </c>
      <c r="F24" s="2">
        <v>19.999980000000001</v>
      </c>
      <c r="L24" s="2">
        <v>19.999980000000001</v>
      </c>
    </row>
    <row r="25" spans="3:12" x14ac:dyDescent="0.25">
      <c r="D25" t="s">
        <v>232</v>
      </c>
      <c r="F25" s="2">
        <v>123.00008</v>
      </c>
      <c r="L25" s="2">
        <v>123.00008</v>
      </c>
    </row>
    <row r="26" spans="3:12" x14ac:dyDescent="0.25">
      <c r="C26" t="s">
        <v>887</v>
      </c>
      <c r="D26"/>
      <c r="F26" s="2">
        <v>215.00005999999999</v>
      </c>
      <c r="L26" s="2">
        <v>215.00005999999999</v>
      </c>
    </row>
    <row r="27" spans="3:12" x14ac:dyDescent="0.25">
      <c r="C27" t="s">
        <v>27</v>
      </c>
      <c r="D27" t="s">
        <v>218</v>
      </c>
      <c r="F27" s="2">
        <v>21.999987999999998</v>
      </c>
      <c r="L27" s="2">
        <v>21.999987999999998</v>
      </c>
    </row>
    <row r="28" spans="3:12" x14ac:dyDescent="0.25">
      <c r="D28" t="s">
        <v>237</v>
      </c>
      <c r="F28" s="2">
        <v>11.999988</v>
      </c>
      <c r="L28" s="2">
        <v>11.999988</v>
      </c>
    </row>
    <row r="29" spans="3:12" x14ac:dyDescent="0.25">
      <c r="C29" t="s">
        <v>888</v>
      </c>
      <c r="D29"/>
      <c r="F29" s="2">
        <v>33.999975999999997</v>
      </c>
      <c r="L29" s="2">
        <v>33.999975999999997</v>
      </c>
    </row>
    <row r="30" spans="3:12" x14ac:dyDescent="0.25">
      <c r="C30" t="s">
        <v>28</v>
      </c>
      <c r="D30" t="s">
        <v>222</v>
      </c>
      <c r="F30" s="2">
        <v>20.999984000000001</v>
      </c>
      <c r="L30" s="2">
        <v>20.999984000000001</v>
      </c>
    </row>
    <row r="31" spans="3:12" x14ac:dyDescent="0.25">
      <c r="D31" t="s">
        <v>259</v>
      </c>
      <c r="F31" s="2">
        <v>1</v>
      </c>
      <c r="J31" s="2">
        <v>5</v>
      </c>
      <c r="K31" s="2">
        <v>7</v>
      </c>
      <c r="L31" s="2">
        <v>13</v>
      </c>
    </row>
    <row r="32" spans="3:12" x14ac:dyDescent="0.25">
      <c r="D32" t="s">
        <v>264</v>
      </c>
      <c r="F32" s="2">
        <v>63.719971999999999</v>
      </c>
      <c r="L32" s="2">
        <v>63.719971999999999</v>
      </c>
    </row>
    <row r="33" spans="3:12" x14ac:dyDescent="0.25">
      <c r="D33" t="s">
        <v>276</v>
      </c>
      <c r="F33" s="2">
        <v>22.999984000000001</v>
      </c>
      <c r="J33" s="2">
        <v>25</v>
      </c>
      <c r="L33" s="2">
        <v>47.999983999999998</v>
      </c>
    </row>
    <row r="34" spans="3:12" x14ac:dyDescent="0.25">
      <c r="D34" t="s">
        <v>277</v>
      </c>
      <c r="F34" s="2">
        <v>11.999988</v>
      </c>
      <c r="L34" s="2">
        <v>11.999988</v>
      </c>
    </row>
    <row r="35" spans="3:12" x14ac:dyDescent="0.25">
      <c r="D35" t="s">
        <v>281</v>
      </c>
      <c r="F35" s="2">
        <v>8.9999909999999996</v>
      </c>
      <c r="H35" s="2">
        <v>7.9999969999999996</v>
      </c>
      <c r="L35" s="2">
        <v>16.999987999999998</v>
      </c>
    </row>
    <row r="36" spans="3:12" x14ac:dyDescent="0.25">
      <c r="D36" t="s">
        <v>187</v>
      </c>
      <c r="F36" s="2">
        <v>21</v>
      </c>
      <c r="L36" s="2">
        <v>21</v>
      </c>
    </row>
    <row r="37" spans="3:12" x14ac:dyDescent="0.25">
      <c r="D37" t="s">
        <v>260</v>
      </c>
      <c r="F37" s="2">
        <v>15.999991</v>
      </c>
      <c r="J37" s="2">
        <v>2.999997</v>
      </c>
      <c r="K37" s="2">
        <v>2</v>
      </c>
      <c r="L37" s="2">
        <v>20.999987999999998</v>
      </c>
    </row>
    <row r="38" spans="3:12" x14ac:dyDescent="0.25">
      <c r="C38" t="s">
        <v>889</v>
      </c>
      <c r="D38"/>
      <c r="F38" s="2">
        <v>166.71991</v>
      </c>
      <c r="H38" s="2">
        <v>7.9999969999999996</v>
      </c>
      <c r="J38" s="2">
        <v>32.999997</v>
      </c>
      <c r="K38" s="2">
        <v>9</v>
      </c>
      <c r="L38" s="2">
        <v>216.71990400000001</v>
      </c>
    </row>
    <row r="39" spans="3:12" x14ac:dyDescent="0.25">
      <c r="C39" t="s">
        <v>890</v>
      </c>
      <c r="D39" t="s">
        <v>244</v>
      </c>
      <c r="F39" s="2">
        <v>13.429997</v>
      </c>
      <c r="L39" s="2">
        <v>13.429997</v>
      </c>
    </row>
    <row r="40" spans="3:12" x14ac:dyDescent="0.25">
      <c r="C40" t="s">
        <v>891</v>
      </c>
      <c r="D40"/>
      <c r="F40" s="2">
        <v>13.429997</v>
      </c>
      <c r="L40" s="2">
        <v>13.429997</v>
      </c>
    </row>
    <row r="41" spans="3:12" x14ac:dyDescent="0.25">
      <c r="C41" t="s">
        <v>17</v>
      </c>
      <c r="D41" t="s">
        <v>217</v>
      </c>
      <c r="F41" s="2">
        <v>49.999969999999998</v>
      </c>
      <c r="J41" s="2">
        <v>2.999997</v>
      </c>
      <c r="L41" s="2">
        <v>52.999966999999998</v>
      </c>
    </row>
    <row r="42" spans="3:12" x14ac:dyDescent="0.25">
      <c r="D42" t="s">
        <v>223</v>
      </c>
      <c r="F42" s="2">
        <v>200.71016400000002</v>
      </c>
      <c r="L42" s="2">
        <v>200.71016400000002</v>
      </c>
    </row>
    <row r="43" spans="3:12" x14ac:dyDescent="0.25">
      <c r="C43" t="s">
        <v>892</v>
      </c>
      <c r="D43"/>
      <c r="F43" s="2">
        <v>250.71013400000001</v>
      </c>
      <c r="J43" s="2">
        <v>2.999997</v>
      </c>
      <c r="L43" s="2">
        <v>253.71013100000002</v>
      </c>
    </row>
    <row r="44" spans="3:12" x14ac:dyDescent="0.25">
      <c r="C44" t="s">
        <v>22</v>
      </c>
      <c r="D44" t="s">
        <v>227</v>
      </c>
      <c r="F44" s="2">
        <v>28.999970999999999</v>
      </c>
      <c r="L44" s="2">
        <v>28.999970999999999</v>
      </c>
    </row>
    <row r="45" spans="3:12" x14ac:dyDescent="0.25">
      <c r="D45" t="s">
        <v>262</v>
      </c>
      <c r="F45" s="2">
        <v>7</v>
      </c>
      <c r="L45" s="2">
        <v>7</v>
      </c>
    </row>
    <row r="46" spans="3:12" x14ac:dyDescent="0.25">
      <c r="D46" t="s">
        <v>269</v>
      </c>
      <c r="F46" s="2">
        <v>13.999991</v>
      </c>
      <c r="L46" s="2">
        <v>13.999991</v>
      </c>
    </row>
    <row r="47" spans="3:12" x14ac:dyDescent="0.25">
      <c r="C47" t="s">
        <v>893</v>
      </c>
      <c r="D47"/>
      <c r="F47" s="2">
        <v>49.999962000000004</v>
      </c>
      <c r="L47" s="2">
        <v>49.999962000000004</v>
      </c>
    </row>
    <row r="48" spans="3:12" x14ac:dyDescent="0.25">
      <c r="C48" t="s">
        <v>30</v>
      </c>
      <c r="D48" t="s">
        <v>221</v>
      </c>
      <c r="F48" s="2">
        <v>18.289991000000001</v>
      </c>
      <c r="K48" s="2">
        <v>7</v>
      </c>
      <c r="L48" s="2">
        <v>25.289991000000001</v>
      </c>
    </row>
    <row r="49" spans="3:12" x14ac:dyDescent="0.25">
      <c r="C49" t="s">
        <v>894</v>
      </c>
      <c r="D49"/>
      <c r="F49" s="2">
        <v>18.289991000000001</v>
      </c>
      <c r="K49" s="2">
        <v>7</v>
      </c>
      <c r="L49" s="2">
        <v>25.289991000000001</v>
      </c>
    </row>
    <row r="50" spans="3:12" x14ac:dyDescent="0.25">
      <c r="C50" t="s">
        <v>32</v>
      </c>
      <c r="D50" t="s">
        <v>246</v>
      </c>
      <c r="F50" s="2">
        <v>224.99998500000001</v>
      </c>
      <c r="L50" s="2">
        <v>224.99998500000001</v>
      </c>
    </row>
    <row r="51" spans="3:12" x14ac:dyDescent="0.25">
      <c r="D51" t="s">
        <v>247</v>
      </c>
      <c r="F51" s="2">
        <v>454.99997999999999</v>
      </c>
      <c r="L51" s="2">
        <v>454.99997999999999</v>
      </c>
    </row>
    <row r="52" spans="3:12" x14ac:dyDescent="0.25">
      <c r="D52" t="s">
        <v>255</v>
      </c>
      <c r="F52" s="2">
        <v>8.9999909999999996</v>
      </c>
      <c r="J52" s="2">
        <v>20.999984000000001</v>
      </c>
      <c r="K52" s="2">
        <v>2.999997</v>
      </c>
      <c r="L52" s="2">
        <v>32.999972</v>
      </c>
    </row>
    <row r="53" spans="3:12" x14ac:dyDescent="0.25">
      <c r="D53" t="s">
        <v>267</v>
      </c>
      <c r="F53" s="2">
        <v>31.999972</v>
      </c>
      <c r="L53" s="2">
        <v>31.999972</v>
      </c>
    </row>
    <row r="54" spans="3:12" x14ac:dyDescent="0.25">
      <c r="D54" t="s">
        <v>270</v>
      </c>
      <c r="F54" s="2">
        <v>16.999987999999998</v>
      </c>
      <c r="L54" s="2">
        <v>16.999987999999998</v>
      </c>
    </row>
    <row r="55" spans="3:12" x14ac:dyDescent="0.25">
      <c r="D55" t="s">
        <v>282</v>
      </c>
      <c r="F55" s="2">
        <v>35.999963999999999</v>
      </c>
      <c r="H55" s="2">
        <v>8.9999959999999994</v>
      </c>
      <c r="L55" s="2">
        <v>44.999960000000002</v>
      </c>
    </row>
    <row r="56" spans="3:12" x14ac:dyDescent="0.25">
      <c r="C56" t="s">
        <v>895</v>
      </c>
      <c r="D56"/>
      <c r="F56" s="2">
        <v>773.99987999999996</v>
      </c>
      <c r="H56" s="2">
        <v>8.9999959999999994</v>
      </c>
      <c r="J56" s="2">
        <v>20.999984000000001</v>
      </c>
      <c r="K56" s="2">
        <v>2.999997</v>
      </c>
      <c r="L56" s="2">
        <v>806.99985699999991</v>
      </c>
    </row>
    <row r="57" spans="3:12" x14ac:dyDescent="0.25">
      <c r="C57" t="s">
        <v>34</v>
      </c>
      <c r="D57" t="s">
        <v>200</v>
      </c>
      <c r="F57" s="2">
        <v>21</v>
      </c>
      <c r="L57" s="2">
        <v>21</v>
      </c>
    </row>
    <row r="58" spans="3:12" x14ac:dyDescent="0.25">
      <c r="D58" t="s">
        <v>206</v>
      </c>
      <c r="F58" s="2">
        <v>3.0002</v>
      </c>
      <c r="L58" s="2">
        <v>3.0002</v>
      </c>
    </row>
    <row r="59" spans="3:12" x14ac:dyDescent="0.25">
      <c r="D59" t="s">
        <v>278</v>
      </c>
      <c r="F59" s="2">
        <v>35.999983999999998</v>
      </c>
      <c r="L59" s="2">
        <v>35.999983999999998</v>
      </c>
    </row>
    <row r="60" spans="3:12" x14ac:dyDescent="0.25">
      <c r="D60" t="s">
        <v>284</v>
      </c>
      <c r="F60" s="2">
        <v>25.999984000000001</v>
      </c>
      <c r="L60" s="2">
        <v>25.999984000000001</v>
      </c>
    </row>
    <row r="61" spans="3:12" x14ac:dyDescent="0.25">
      <c r="C61" t="s">
        <v>896</v>
      </c>
      <c r="D61"/>
      <c r="F61" s="2">
        <v>86.000168000000002</v>
      </c>
      <c r="L61" s="2">
        <v>86.000168000000002</v>
      </c>
    </row>
    <row r="62" spans="3:12" x14ac:dyDescent="0.25">
      <c r="C62" t="s">
        <v>897</v>
      </c>
      <c r="D62" t="s">
        <v>230</v>
      </c>
      <c r="F62" s="2">
        <v>1</v>
      </c>
      <c r="L62" s="2">
        <v>1</v>
      </c>
    </row>
    <row r="63" spans="3:12" x14ac:dyDescent="0.25">
      <c r="C63" t="s">
        <v>898</v>
      </c>
      <c r="D63"/>
      <c r="F63" s="2">
        <v>1</v>
      </c>
      <c r="L63" s="2">
        <v>1</v>
      </c>
    </row>
    <row r="64" spans="3:12" x14ac:dyDescent="0.25">
      <c r="C64" t="s">
        <v>35</v>
      </c>
      <c r="D64" t="s">
        <v>205</v>
      </c>
      <c r="F64" s="2">
        <v>3.9998</v>
      </c>
      <c r="L64" s="2">
        <v>3.9998</v>
      </c>
    </row>
    <row r="65" spans="3:12" x14ac:dyDescent="0.25">
      <c r="D65" t="s">
        <v>266</v>
      </c>
      <c r="F65" s="2">
        <v>33.999975999999997</v>
      </c>
      <c r="L65" s="2">
        <v>33.999975999999997</v>
      </c>
    </row>
    <row r="66" spans="3:12" x14ac:dyDescent="0.25">
      <c r="C66" t="s">
        <v>899</v>
      </c>
      <c r="D66"/>
      <c r="F66" s="2">
        <v>37.999775999999997</v>
      </c>
      <c r="L66" s="2">
        <v>37.999775999999997</v>
      </c>
    </row>
    <row r="67" spans="3:12" x14ac:dyDescent="0.25">
      <c r="C67" t="s">
        <v>36</v>
      </c>
      <c r="D67" t="s">
        <v>208</v>
      </c>
      <c r="F67" s="2">
        <v>23.139391</v>
      </c>
      <c r="L67" s="2">
        <v>23.139391</v>
      </c>
    </row>
    <row r="68" spans="3:12" x14ac:dyDescent="0.25">
      <c r="D68" t="s">
        <v>212</v>
      </c>
      <c r="F68" s="2">
        <v>56.999187999999997</v>
      </c>
      <c r="L68" s="2">
        <v>56.999187999999997</v>
      </c>
    </row>
    <row r="69" spans="3:12" x14ac:dyDescent="0.25">
      <c r="D69" t="s">
        <v>215</v>
      </c>
      <c r="F69" s="2">
        <v>31.499972</v>
      </c>
      <c r="K69" s="2">
        <v>3.9999959999999999</v>
      </c>
      <c r="L69" s="2">
        <v>35.499968000000003</v>
      </c>
    </row>
    <row r="70" spans="3:12" x14ac:dyDescent="0.25">
      <c r="C70" t="s">
        <v>900</v>
      </c>
      <c r="D70"/>
      <c r="F70" s="2">
        <v>111.63855099999999</v>
      </c>
      <c r="K70" s="2">
        <v>3.9999959999999999</v>
      </c>
      <c r="L70" s="2">
        <v>115.63854699999999</v>
      </c>
    </row>
    <row r="71" spans="3:12" x14ac:dyDescent="0.25">
      <c r="C71" t="s">
        <v>37</v>
      </c>
      <c r="D71" t="s">
        <v>211</v>
      </c>
      <c r="F71" s="2">
        <v>48.001185</v>
      </c>
      <c r="L71" s="2">
        <v>48.001185</v>
      </c>
    </row>
    <row r="72" spans="3:12" x14ac:dyDescent="0.25">
      <c r="D72" t="s">
        <v>224</v>
      </c>
      <c r="F72" s="2">
        <v>19.999980000000001</v>
      </c>
      <c r="L72" s="2">
        <v>19.999980000000001</v>
      </c>
    </row>
    <row r="73" spans="3:12" x14ac:dyDescent="0.25">
      <c r="D73" t="s">
        <v>233</v>
      </c>
      <c r="F73" s="2">
        <v>31.9998</v>
      </c>
      <c r="K73" s="2">
        <v>7</v>
      </c>
      <c r="L73" s="2">
        <v>38.9998</v>
      </c>
    </row>
    <row r="74" spans="3:12" x14ac:dyDescent="0.25">
      <c r="D74" t="s">
        <v>258</v>
      </c>
      <c r="F74" s="2">
        <v>33</v>
      </c>
      <c r="J74" s="2">
        <v>7</v>
      </c>
      <c r="L74" s="2">
        <v>40</v>
      </c>
    </row>
    <row r="75" spans="3:12" x14ac:dyDescent="0.25">
      <c r="D75" t="s">
        <v>261</v>
      </c>
      <c r="F75" s="2">
        <v>11.999988</v>
      </c>
      <c r="J75" s="2">
        <v>13.999995999999999</v>
      </c>
      <c r="L75" s="2">
        <v>25.999983999999998</v>
      </c>
    </row>
    <row r="76" spans="3:12" x14ac:dyDescent="0.25">
      <c r="D76" t="s">
        <v>273</v>
      </c>
      <c r="F76" s="2">
        <v>15.999984</v>
      </c>
      <c r="I76" s="2">
        <v>3.9999959999999999</v>
      </c>
      <c r="L76" s="2">
        <v>19.999980000000001</v>
      </c>
    </row>
    <row r="77" spans="3:12" x14ac:dyDescent="0.25">
      <c r="C77" t="s">
        <v>901</v>
      </c>
      <c r="D77"/>
      <c r="F77" s="2">
        <v>161.00093700000002</v>
      </c>
      <c r="I77" s="2">
        <v>3.9999959999999999</v>
      </c>
      <c r="J77" s="2">
        <v>20.999995999999999</v>
      </c>
      <c r="K77" s="2">
        <v>7</v>
      </c>
      <c r="L77" s="2">
        <v>193.00092899999999</v>
      </c>
    </row>
    <row r="78" spans="3:12" x14ac:dyDescent="0.25">
      <c r="C78" t="s">
        <v>39</v>
      </c>
      <c r="D78" t="s">
        <v>202</v>
      </c>
      <c r="F78" s="2">
        <v>33</v>
      </c>
      <c r="L78" s="2">
        <v>33</v>
      </c>
    </row>
    <row r="79" spans="3:12" x14ac:dyDescent="0.25">
      <c r="C79" t="s">
        <v>902</v>
      </c>
      <c r="D79"/>
      <c r="F79" s="2">
        <v>33</v>
      </c>
      <c r="L79" s="2">
        <v>33</v>
      </c>
    </row>
    <row r="80" spans="3:12" x14ac:dyDescent="0.25">
      <c r="C80" t="s">
        <v>40</v>
      </c>
      <c r="D80" t="s">
        <v>216</v>
      </c>
      <c r="F80" s="2">
        <v>38.499974999999999</v>
      </c>
      <c r="L80" s="2">
        <v>38.499974999999999</v>
      </c>
    </row>
    <row r="81" spans="3:12" x14ac:dyDescent="0.25">
      <c r="D81" t="s">
        <v>241</v>
      </c>
      <c r="E81" s="2">
        <v>3.0002</v>
      </c>
      <c r="F81" s="2">
        <v>5</v>
      </c>
      <c r="L81" s="2">
        <v>8.0001999999999995</v>
      </c>
    </row>
    <row r="82" spans="3:12" x14ac:dyDescent="0.25">
      <c r="D82" t="s">
        <v>250</v>
      </c>
      <c r="F82" s="2">
        <v>21.859988000000001</v>
      </c>
      <c r="L82" s="2">
        <v>21.859988000000001</v>
      </c>
    </row>
    <row r="83" spans="3:12" x14ac:dyDescent="0.25">
      <c r="D83" t="s">
        <v>207</v>
      </c>
      <c r="F83" s="2">
        <v>20.000399999999999</v>
      </c>
      <c r="L83" s="2">
        <v>20.000399999999999</v>
      </c>
    </row>
    <row r="84" spans="3:12" x14ac:dyDescent="0.25">
      <c r="C84" t="s">
        <v>903</v>
      </c>
      <c r="D84"/>
      <c r="E84" s="2">
        <v>3.0002</v>
      </c>
      <c r="F84" s="2">
        <v>85.360362999999992</v>
      </c>
      <c r="L84" s="2">
        <v>88.360562999999999</v>
      </c>
    </row>
    <row r="85" spans="3:12" x14ac:dyDescent="0.25">
      <c r="C85" t="s">
        <v>41</v>
      </c>
      <c r="D85" t="s">
        <v>275</v>
      </c>
      <c r="J85" s="2">
        <v>15</v>
      </c>
      <c r="L85" s="2">
        <v>15</v>
      </c>
    </row>
    <row r="86" spans="3:12" x14ac:dyDescent="0.25">
      <c r="C86" t="s">
        <v>904</v>
      </c>
      <c r="D86"/>
      <c r="J86" s="2">
        <v>15</v>
      </c>
      <c r="L86" s="2">
        <v>15</v>
      </c>
    </row>
    <row r="87" spans="3:12" x14ac:dyDescent="0.25">
      <c r="C87" t="s">
        <v>23</v>
      </c>
      <c r="D87" t="s">
        <v>252</v>
      </c>
      <c r="F87" s="2">
        <v>25.999984000000001</v>
      </c>
      <c r="L87" s="2">
        <v>25.999984000000001</v>
      </c>
    </row>
    <row r="88" spans="3:12" x14ac:dyDescent="0.25">
      <c r="D88" t="s">
        <v>214</v>
      </c>
      <c r="F88" s="2">
        <v>35.999969</v>
      </c>
      <c r="L88" s="2">
        <v>35.999969</v>
      </c>
    </row>
    <row r="89" spans="3:12" x14ac:dyDescent="0.25">
      <c r="C89" t="s">
        <v>905</v>
      </c>
      <c r="D89"/>
      <c r="F89" s="2">
        <v>61.999953000000005</v>
      </c>
      <c r="L89" s="2">
        <v>61.999953000000005</v>
      </c>
    </row>
    <row r="90" spans="3:12" x14ac:dyDescent="0.25">
      <c r="C90" t="s">
        <v>43</v>
      </c>
      <c r="D90" t="s">
        <v>199</v>
      </c>
      <c r="F90" s="2">
        <v>16</v>
      </c>
      <c r="L90" s="2">
        <v>16</v>
      </c>
    </row>
    <row r="91" spans="3:12" x14ac:dyDescent="0.25">
      <c r="D91" t="s">
        <v>226</v>
      </c>
      <c r="F91" s="2">
        <v>29.999970000000001</v>
      </c>
      <c r="L91" s="2">
        <v>29.999970000000001</v>
      </c>
    </row>
    <row r="92" spans="3:12" x14ac:dyDescent="0.25">
      <c r="D92" t="s">
        <v>234</v>
      </c>
      <c r="F92" s="2">
        <v>66.150000000000006</v>
      </c>
      <c r="L92" s="2">
        <v>66.150000000000006</v>
      </c>
    </row>
    <row r="93" spans="3:12" x14ac:dyDescent="0.25">
      <c r="D93" t="s">
        <v>236</v>
      </c>
      <c r="F93" s="2">
        <v>66.859979999999993</v>
      </c>
      <c r="J93" s="2">
        <v>34</v>
      </c>
      <c r="L93" s="2">
        <v>100.85997999999999</v>
      </c>
    </row>
    <row r="94" spans="3:12" x14ac:dyDescent="0.25">
      <c r="D94" t="s">
        <v>272</v>
      </c>
      <c r="F94" s="2">
        <v>19.999983999999998</v>
      </c>
      <c r="I94" s="2">
        <v>2.999997</v>
      </c>
      <c r="J94" s="2">
        <v>26.849993999999999</v>
      </c>
      <c r="L94" s="2">
        <v>49.849975000000001</v>
      </c>
    </row>
    <row r="95" spans="3:12" x14ac:dyDescent="0.25">
      <c r="D95" t="s">
        <v>280</v>
      </c>
      <c r="F95" s="2">
        <v>11.999988</v>
      </c>
      <c r="K95" s="2">
        <v>13.999995999999999</v>
      </c>
      <c r="L95" s="2">
        <v>25.999983999999998</v>
      </c>
    </row>
    <row r="96" spans="3:12" x14ac:dyDescent="0.25">
      <c r="D96" t="s">
        <v>283</v>
      </c>
      <c r="F96" s="2">
        <v>11.999988</v>
      </c>
      <c r="G96" s="2">
        <v>13.999995999999999</v>
      </c>
      <c r="L96" s="2">
        <v>25.999983999999998</v>
      </c>
    </row>
    <row r="97" spans="3:12" x14ac:dyDescent="0.25">
      <c r="D97" t="s">
        <v>220</v>
      </c>
      <c r="F97" s="2">
        <v>19.499987999999998</v>
      </c>
      <c r="L97" s="2">
        <v>19.499987999999998</v>
      </c>
    </row>
    <row r="98" spans="3:12" x14ac:dyDescent="0.25">
      <c r="C98" t="s">
        <v>906</v>
      </c>
      <c r="D98"/>
      <c r="F98" s="2">
        <v>242.50989799999999</v>
      </c>
      <c r="G98" s="2">
        <v>13.999995999999999</v>
      </c>
      <c r="I98" s="2">
        <v>2.999997</v>
      </c>
      <c r="J98" s="2">
        <v>60.849993999999995</v>
      </c>
      <c r="K98" s="2">
        <v>13.999995999999999</v>
      </c>
      <c r="L98" s="2">
        <v>334.35988099999992</v>
      </c>
    </row>
    <row r="99" spans="3:12" x14ac:dyDescent="0.25">
      <c r="C99" t="s">
        <v>44</v>
      </c>
      <c r="D99" t="s">
        <v>238</v>
      </c>
      <c r="F99" s="2">
        <v>55.999983999999998</v>
      </c>
      <c r="L99" s="2">
        <v>55.999983999999998</v>
      </c>
    </row>
    <row r="100" spans="3:12" x14ac:dyDescent="0.25">
      <c r="C100" t="s">
        <v>907</v>
      </c>
      <c r="D100"/>
      <c r="F100" s="2">
        <v>55.999983999999998</v>
      </c>
      <c r="L100" s="2">
        <v>55.999983999999998</v>
      </c>
    </row>
    <row r="101" spans="3:12" x14ac:dyDescent="0.25">
      <c r="C101" t="s">
        <v>45</v>
      </c>
      <c r="D101" t="s">
        <v>196</v>
      </c>
      <c r="F101" s="2">
        <v>12</v>
      </c>
      <c r="L101" s="2">
        <v>12</v>
      </c>
    </row>
    <row r="102" spans="3:12" x14ac:dyDescent="0.25">
      <c r="D102" t="s">
        <v>195</v>
      </c>
      <c r="F102" s="2">
        <v>8</v>
      </c>
      <c r="L102" s="2">
        <v>8</v>
      </c>
    </row>
    <row r="103" spans="3:12" x14ac:dyDescent="0.25">
      <c r="C103" t="s">
        <v>908</v>
      </c>
      <c r="D103"/>
      <c r="F103" s="2">
        <v>20</v>
      </c>
      <c r="L103" s="2">
        <v>20</v>
      </c>
    </row>
    <row r="104" spans="3:12" x14ac:dyDescent="0.25">
      <c r="C104" t="s">
        <v>46</v>
      </c>
      <c r="D104" t="s">
        <v>239</v>
      </c>
      <c r="F104" s="2">
        <v>21.139983000000001</v>
      </c>
      <c r="K104" s="2">
        <v>7</v>
      </c>
      <c r="L104" s="2">
        <v>28.139983000000001</v>
      </c>
    </row>
    <row r="105" spans="3:12" x14ac:dyDescent="0.25">
      <c r="D105" t="s">
        <v>268</v>
      </c>
      <c r="F105" s="2">
        <v>25.999984000000001</v>
      </c>
      <c r="L105" s="2">
        <v>25.999984000000001</v>
      </c>
    </row>
    <row r="106" spans="3:12" x14ac:dyDescent="0.25">
      <c r="C106" t="s">
        <v>909</v>
      </c>
      <c r="D106"/>
      <c r="F106" s="2">
        <v>47.139966999999999</v>
      </c>
      <c r="K106" s="2">
        <v>7</v>
      </c>
      <c r="L106" s="2">
        <v>54.139966999999999</v>
      </c>
    </row>
    <row r="107" spans="3:12" x14ac:dyDescent="0.25">
      <c r="C107" t="s">
        <v>47</v>
      </c>
      <c r="D107" t="s">
        <v>213</v>
      </c>
      <c r="F107" s="2">
        <v>54.999588000000003</v>
      </c>
      <c r="L107" s="2">
        <v>54.999588000000003</v>
      </c>
    </row>
    <row r="108" spans="3:12" x14ac:dyDescent="0.25">
      <c r="D108" t="s">
        <v>245</v>
      </c>
      <c r="F108" s="2">
        <v>18.569994999999999</v>
      </c>
      <c r="L108" s="2">
        <v>18.569994999999999</v>
      </c>
    </row>
    <row r="109" spans="3:12" x14ac:dyDescent="0.25">
      <c r="D109" t="s">
        <v>263</v>
      </c>
      <c r="F109" s="2">
        <v>7.9999969999999996</v>
      </c>
      <c r="L109" s="2">
        <v>7.9999969999999996</v>
      </c>
    </row>
    <row r="110" spans="3:12" x14ac:dyDescent="0.25">
      <c r="C110" t="s">
        <v>910</v>
      </c>
      <c r="D110"/>
      <c r="F110" s="2">
        <v>81.569579999999988</v>
      </c>
      <c r="L110" s="2">
        <v>81.569579999999988</v>
      </c>
    </row>
    <row r="111" spans="3:12" x14ac:dyDescent="0.25">
      <c r="C111" t="s">
        <v>48</v>
      </c>
      <c r="D111" t="s">
        <v>228</v>
      </c>
      <c r="F111" s="2">
        <v>26.999987999999998</v>
      </c>
      <c r="L111" s="2">
        <v>26.999987999999998</v>
      </c>
    </row>
    <row r="112" spans="3:12" x14ac:dyDescent="0.25">
      <c r="D112" t="s">
        <v>231</v>
      </c>
      <c r="F112" s="2">
        <v>89.99991</v>
      </c>
      <c r="L112" s="2">
        <v>89.99991</v>
      </c>
    </row>
    <row r="113" spans="3:12" x14ac:dyDescent="0.25">
      <c r="D113" t="s">
        <v>242</v>
      </c>
      <c r="E113" s="2">
        <v>3.9998</v>
      </c>
      <c r="F113" s="2">
        <v>36</v>
      </c>
      <c r="K113" s="2">
        <v>7</v>
      </c>
      <c r="L113" s="2">
        <v>46.9998</v>
      </c>
    </row>
    <row r="114" spans="3:12" x14ac:dyDescent="0.25">
      <c r="D114" t="s">
        <v>248</v>
      </c>
      <c r="F114" s="2">
        <v>30.139990999999998</v>
      </c>
      <c r="L114" s="2">
        <v>30.139990999999998</v>
      </c>
    </row>
    <row r="115" spans="3:12" x14ac:dyDescent="0.25">
      <c r="D115" t="s">
        <v>257</v>
      </c>
      <c r="F115" s="2">
        <v>5.7140000000000004</v>
      </c>
      <c r="L115" s="2">
        <v>5.7140000000000004</v>
      </c>
    </row>
    <row r="116" spans="3:12" x14ac:dyDescent="0.25">
      <c r="D116" t="s">
        <v>265</v>
      </c>
      <c r="F116" s="2">
        <v>114.279971</v>
      </c>
      <c r="J116" s="2">
        <v>7</v>
      </c>
      <c r="L116" s="2">
        <v>121.279971</v>
      </c>
    </row>
    <row r="117" spans="3:12" x14ac:dyDescent="0.25">
      <c r="D117" t="s">
        <v>279</v>
      </c>
      <c r="F117" s="2">
        <v>23.999987999999998</v>
      </c>
      <c r="I117" s="2">
        <v>9</v>
      </c>
      <c r="L117" s="2">
        <v>32.999988000000002</v>
      </c>
    </row>
    <row r="118" spans="3:12" x14ac:dyDescent="0.25">
      <c r="D118" t="s">
        <v>274</v>
      </c>
      <c r="F118" s="2">
        <v>11.999988</v>
      </c>
      <c r="L118" s="2">
        <v>11.999988</v>
      </c>
    </row>
    <row r="119" spans="3:12" x14ac:dyDescent="0.25">
      <c r="C119" t="s">
        <v>911</v>
      </c>
      <c r="D119"/>
      <c r="E119" s="2">
        <v>3.9998</v>
      </c>
      <c r="F119" s="2">
        <v>339.13383599999997</v>
      </c>
      <c r="I119" s="2">
        <v>9</v>
      </c>
      <c r="J119" s="2">
        <v>7</v>
      </c>
      <c r="K119" s="2">
        <v>7</v>
      </c>
      <c r="L119" s="2">
        <v>366.13363599999997</v>
      </c>
    </row>
    <row r="120" spans="3:12" x14ac:dyDescent="0.25">
      <c r="C120" t="s">
        <v>49</v>
      </c>
      <c r="D120" t="s">
        <v>201</v>
      </c>
      <c r="F120" s="2">
        <v>56</v>
      </c>
      <c r="L120" s="2">
        <v>56</v>
      </c>
    </row>
    <row r="121" spans="3:12" x14ac:dyDescent="0.25">
      <c r="D121" t="s">
        <v>204</v>
      </c>
      <c r="F121" s="2">
        <v>39.0002</v>
      </c>
      <c r="L121" s="2">
        <v>39.0002</v>
      </c>
    </row>
    <row r="122" spans="3:12" x14ac:dyDescent="0.25">
      <c r="D122" t="s">
        <v>235</v>
      </c>
      <c r="F122" s="2">
        <v>22.85</v>
      </c>
      <c r="L122" s="2">
        <v>22.85</v>
      </c>
    </row>
    <row r="123" spans="3:12" x14ac:dyDescent="0.25">
      <c r="D123" t="s">
        <v>251</v>
      </c>
      <c r="F123" s="2">
        <v>36.999963000000001</v>
      </c>
      <c r="K123" s="2">
        <v>6.9999929999999999</v>
      </c>
      <c r="L123" s="2">
        <v>43.999955999999997</v>
      </c>
    </row>
    <row r="124" spans="3:12" x14ac:dyDescent="0.25">
      <c r="D124" t="s">
        <v>254</v>
      </c>
      <c r="F124" s="2">
        <v>30.285983999999999</v>
      </c>
      <c r="J124" s="2">
        <v>11.999988</v>
      </c>
      <c r="L124" s="2">
        <v>42.285972000000001</v>
      </c>
    </row>
    <row r="125" spans="3:12" x14ac:dyDescent="0.25">
      <c r="D125" t="s">
        <v>256</v>
      </c>
      <c r="F125" s="2">
        <v>11.999988</v>
      </c>
      <c r="J125" s="2">
        <v>13.999995999999999</v>
      </c>
      <c r="L125" s="2">
        <v>25.999983999999998</v>
      </c>
    </row>
    <row r="126" spans="3:12" x14ac:dyDescent="0.25">
      <c r="D126" t="s">
        <v>271</v>
      </c>
      <c r="F126" s="2">
        <v>34.999996000000003</v>
      </c>
      <c r="J126" s="2">
        <v>20.149989000000001</v>
      </c>
      <c r="L126" s="2">
        <v>55.149985000000001</v>
      </c>
    </row>
    <row r="127" spans="3:12" x14ac:dyDescent="0.25">
      <c r="C127" t="s">
        <v>912</v>
      </c>
      <c r="D127"/>
      <c r="F127" s="2">
        <v>232.13613100000001</v>
      </c>
      <c r="J127" s="2">
        <v>46.149973000000003</v>
      </c>
      <c r="K127" s="2">
        <v>6.9999929999999999</v>
      </c>
      <c r="L127" s="2">
        <v>285.28609699999998</v>
      </c>
    </row>
    <row r="128" spans="3:12" x14ac:dyDescent="0.25">
      <c r="C128" t="s">
        <v>18</v>
      </c>
      <c r="D128" t="s">
        <v>209</v>
      </c>
      <c r="F128" s="2">
        <v>39.859972999999997</v>
      </c>
      <c r="L128" s="2">
        <v>39.859972999999997</v>
      </c>
    </row>
    <row r="129" spans="2:12" x14ac:dyDescent="0.25">
      <c r="D129" t="s">
        <v>193</v>
      </c>
      <c r="F129" s="2">
        <v>23.289997</v>
      </c>
      <c r="L129" s="2">
        <v>23.289997</v>
      </c>
    </row>
    <row r="130" spans="2:12" x14ac:dyDescent="0.25">
      <c r="C130" t="s">
        <v>913</v>
      </c>
      <c r="D130"/>
      <c r="F130" s="2">
        <v>63.149969999999996</v>
      </c>
      <c r="L130" s="2">
        <v>63.149969999999996</v>
      </c>
    </row>
    <row r="131" spans="2:12" x14ac:dyDescent="0.25">
      <c r="C131" t="s">
        <v>52</v>
      </c>
      <c r="D131" t="s">
        <v>249</v>
      </c>
      <c r="F131" s="2">
        <v>26.999984999999999</v>
      </c>
      <c r="L131" s="2">
        <v>26.999984999999999</v>
      </c>
    </row>
    <row r="132" spans="2:12" x14ac:dyDescent="0.25">
      <c r="C132" t="s">
        <v>914</v>
      </c>
      <c r="D132"/>
      <c r="F132" s="2">
        <v>26.999984999999999</v>
      </c>
      <c r="L132" s="2">
        <v>26.999984999999999</v>
      </c>
    </row>
    <row r="133" spans="2:12" x14ac:dyDescent="0.25">
      <c r="C133" t="s">
        <v>53</v>
      </c>
      <c r="D133" t="s">
        <v>240</v>
      </c>
      <c r="F133" s="2">
        <v>5</v>
      </c>
      <c r="H133" s="2">
        <v>8</v>
      </c>
      <c r="L133" s="2">
        <v>13</v>
      </c>
    </row>
    <row r="134" spans="2:12" x14ac:dyDescent="0.25">
      <c r="C134" t="s">
        <v>915</v>
      </c>
      <c r="D134"/>
      <c r="F134" s="2">
        <v>5</v>
      </c>
      <c r="H134" s="2">
        <v>8</v>
      </c>
      <c r="L134" s="2">
        <v>13</v>
      </c>
    </row>
    <row r="135" spans="2:12" x14ac:dyDescent="0.25">
      <c r="B135" t="s">
        <v>917</v>
      </c>
      <c r="D135"/>
      <c r="E135" s="2">
        <v>7</v>
      </c>
      <c r="F135" s="2">
        <v>3351.4987570000008</v>
      </c>
      <c r="G135" s="2">
        <v>13.999995999999999</v>
      </c>
      <c r="H135" s="2">
        <v>24.999993</v>
      </c>
      <c r="I135" s="2">
        <v>15.999993</v>
      </c>
      <c r="J135" s="2">
        <v>215.99993700000002</v>
      </c>
      <c r="K135" s="2">
        <v>98.999977999999999</v>
      </c>
      <c r="L135" s="2">
        <v>3728.4986540000009</v>
      </c>
    </row>
    <row r="136" spans="2:12" x14ac:dyDescent="0.25">
      <c r="B136" t="s">
        <v>14</v>
      </c>
      <c r="D136"/>
      <c r="E136" s="2">
        <v>7</v>
      </c>
      <c r="F136" s="2">
        <v>3351.4987570000008</v>
      </c>
      <c r="G136" s="2">
        <v>13.999995999999999</v>
      </c>
      <c r="H136" s="2">
        <v>24.999993</v>
      </c>
      <c r="I136" s="2">
        <v>15.999993</v>
      </c>
      <c r="J136" s="2">
        <v>215.99993700000002</v>
      </c>
      <c r="K136" s="2">
        <v>98.999977999999999</v>
      </c>
      <c r="L136" s="2">
        <v>3728.4986540000009</v>
      </c>
    </row>
    <row r="137" spans="2:12" x14ac:dyDescent="0.25">
      <c r="D137"/>
      <c r="E137"/>
      <c r="F137"/>
      <c r="G137"/>
      <c r="H137"/>
      <c r="I137"/>
      <c r="J137"/>
      <c r="K137"/>
      <c r="L137"/>
    </row>
    <row r="138" spans="2:12" x14ac:dyDescent="0.25">
      <c r="D138"/>
      <c r="E138"/>
      <c r="F138"/>
      <c r="G138"/>
      <c r="H138"/>
      <c r="I138"/>
      <c r="J138"/>
      <c r="K138"/>
      <c r="L138"/>
    </row>
    <row r="139" spans="2:12" x14ac:dyDescent="0.25">
      <c r="D139"/>
      <c r="E139"/>
      <c r="F139"/>
      <c r="G139"/>
      <c r="H139"/>
      <c r="I139"/>
      <c r="J139"/>
      <c r="K139"/>
      <c r="L139"/>
    </row>
    <row r="140" spans="2:12" x14ac:dyDescent="0.25">
      <c r="L140"/>
    </row>
    <row r="141" spans="2:12" x14ac:dyDescent="0.25">
      <c r="L141"/>
    </row>
    <row r="142" spans="2:12" x14ac:dyDescent="0.25">
      <c r="L142"/>
    </row>
    <row r="143" spans="2:12" x14ac:dyDescent="0.25">
      <c r="L143"/>
    </row>
    <row r="144" spans="2:12" x14ac:dyDescent="0.25">
      <c r="L144"/>
    </row>
    <row r="145" spans="12:12" x14ac:dyDescent="0.25">
      <c r="L145"/>
    </row>
    <row r="146" spans="12:12" x14ac:dyDescent="0.25">
      <c r="L146"/>
    </row>
  </sheetData>
  <mergeCells count="1">
    <mergeCell ref="C1:H1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showGridLines="0" workbookViewId="0">
      <selection activeCell="B18" sqref="B18"/>
    </sheetView>
  </sheetViews>
  <sheetFormatPr baseColWidth="10" defaultRowHeight="15" x14ac:dyDescent="0.25"/>
  <cols>
    <col min="1" max="1" width="17.7109375" bestFit="1" customWidth="1"/>
    <col min="2" max="2" width="18.85546875" bestFit="1" customWidth="1"/>
    <col min="3" max="3" width="23.28515625" bestFit="1" customWidth="1"/>
    <col min="4" max="4" width="25.140625" bestFit="1" customWidth="1"/>
    <col min="5" max="5" width="21.85546875" bestFit="1" customWidth="1"/>
    <col min="6" max="6" width="17" bestFit="1" customWidth="1"/>
    <col min="7" max="7" width="9" bestFit="1" customWidth="1"/>
    <col min="8" max="8" width="10.85546875" bestFit="1" customWidth="1"/>
    <col min="9" max="9" width="24.140625" bestFit="1" customWidth="1"/>
    <col min="10" max="10" width="18.85546875" bestFit="1" customWidth="1"/>
    <col min="11" max="11" width="19.5703125" bestFit="1" customWidth="1"/>
    <col min="12" max="12" width="18.85546875" bestFit="1" customWidth="1"/>
    <col min="13" max="13" width="19.5703125" bestFit="1" customWidth="1"/>
    <col min="14" max="14" width="18.85546875" bestFit="1" customWidth="1"/>
    <col min="15" max="15" width="19.5703125" bestFit="1" customWidth="1"/>
    <col min="16" max="16" width="18.85546875" bestFit="1" customWidth="1"/>
    <col min="17" max="17" width="19.5703125" bestFit="1" customWidth="1"/>
    <col min="18" max="18" width="18.85546875" bestFit="1" customWidth="1"/>
    <col min="19" max="19" width="19.5703125" bestFit="1" customWidth="1"/>
    <col min="20" max="20" width="18.85546875" bestFit="1" customWidth="1"/>
    <col min="21" max="21" width="19.5703125" bestFit="1" customWidth="1"/>
    <col min="22" max="22" width="18.85546875" bestFit="1" customWidth="1"/>
    <col min="23" max="23" width="19.5703125" bestFit="1" customWidth="1"/>
    <col min="24" max="24" width="18.85546875" bestFit="1" customWidth="1"/>
    <col min="25" max="25" width="19.5703125" bestFit="1" customWidth="1"/>
    <col min="26" max="26" width="18.85546875" bestFit="1" customWidth="1"/>
    <col min="27" max="27" width="19.5703125" bestFit="1" customWidth="1"/>
    <col min="28" max="28" width="18.85546875" bestFit="1" customWidth="1"/>
    <col min="29" max="29" width="19.5703125" bestFit="1" customWidth="1"/>
    <col min="30" max="30" width="18.85546875" bestFit="1" customWidth="1"/>
    <col min="31" max="31" width="19.5703125" bestFit="1" customWidth="1"/>
    <col min="32" max="32" width="18.85546875" bestFit="1" customWidth="1"/>
    <col min="33" max="33" width="19.5703125" bestFit="1" customWidth="1"/>
    <col min="34" max="34" width="18.85546875" bestFit="1" customWidth="1"/>
    <col min="35" max="35" width="19.5703125" bestFit="1" customWidth="1"/>
    <col min="36" max="36" width="18.85546875" bestFit="1" customWidth="1"/>
    <col min="37" max="37" width="19.5703125" bestFit="1" customWidth="1"/>
    <col min="38" max="38" width="18.85546875" bestFit="1" customWidth="1"/>
    <col min="39" max="39" width="19.5703125" bestFit="1" customWidth="1"/>
    <col min="40" max="40" width="18.85546875" bestFit="1" customWidth="1"/>
    <col min="41" max="41" width="19.5703125" bestFit="1" customWidth="1"/>
    <col min="42" max="42" width="18.85546875" bestFit="1" customWidth="1"/>
    <col min="43" max="43" width="19.5703125" bestFit="1" customWidth="1"/>
    <col min="44" max="44" width="18.85546875" bestFit="1" customWidth="1"/>
    <col min="45" max="45" width="19.5703125" bestFit="1" customWidth="1"/>
    <col min="46" max="46" width="18.85546875" bestFit="1" customWidth="1"/>
    <col min="47" max="47" width="19.5703125" bestFit="1" customWidth="1"/>
    <col min="48" max="48" width="18.85546875" bestFit="1" customWidth="1"/>
    <col min="49" max="49" width="19.5703125" bestFit="1" customWidth="1"/>
    <col min="50" max="50" width="18.85546875" bestFit="1" customWidth="1"/>
    <col min="51" max="51" width="19.5703125" bestFit="1" customWidth="1"/>
    <col min="52" max="52" width="18.85546875" bestFit="1" customWidth="1"/>
    <col min="53" max="53" width="19.5703125" bestFit="1" customWidth="1"/>
    <col min="54" max="54" width="18.85546875" bestFit="1" customWidth="1"/>
    <col min="55" max="55" width="19.5703125" bestFit="1" customWidth="1"/>
    <col min="56" max="56" width="18.85546875" bestFit="1" customWidth="1"/>
    <col min="57" max="57" width="19.5703125" bestFit="1" customWidth="1"/>
    <col min="58" max="58" width="18.85546875" bestFit="1" customWidth="1"/>
    <col min="59" max="59" width="19.5703125" bestFit="1" customWidth="1"/>
    <col min="60" max="60" width="18.85546875" bestFit="1" customWidth="1"/>
    <col min="61" max="61" width="19.5703125" bestFit="1" customWidth="1"/>
    <col min="62" max="62" width="18.85546875" bestFit="1" customWidth="1"/>
    <col min="63" max="63" width="19.5703125" bestFit="1" customWidth="1"/>
    <col min="64" max="64" width="18.85546875" bestFit="1" customWidth="1"/>
    <col min="65" max="65" width="19.5703125" bestFit="1" customWidth="1"/>
    <col min="66" max="66" width="18.85546875" bestFit="1" customWidth="1"/>
    <col min="67" max="67" width="19.5703125" bestFit="1" customWidth="1"/>
    <col min="68" max="68" width="18.85546875" bestFit="1" customWidth="1"/>
    <col min="69" max="69" width="19.5703125" bestFit="1" customWidth="1"/>
    <col min="70" max="70" width="18.85546875" bestFit="1" customWidth="1"/>
    <col min="71" max="71" width="19.5703125" bestFit="1" customWidth="1"/>
    <col min="72" max="72" width="18.85546875" bestFit="1" customWidth="1"/>
    <col min="73" max="73" width="19.5703125" bestFit="1" customWidth="1"/>
    <col min="74" max="74" width="18.85546875" bestFit="1" customWidth="1"/>
    <col min="75" max="75" width="19.5703125" bestFit="1" customWidth="1"/>
    <col min="76" max="76" width="18.85546875" bestFit="1" customWidth="1"/>
    <col min="77" max="77" width="19.5703125" bestFit="1" customWidth="1"/>
    <col min="78" max="78" width="18.85546875" bestFit="1" customWidth="1"/>
    <col min="79" max="79" width="19.5703125" bestFit="1" customWidth="1"/>
    <col min="80" max="80" width="18.85546875" bestFit="1" customWidth="1"/>
    <col min="81" max="81" width="19.5703125" bestFit="1" customWidth="1"/>
    <col min="82" max="82" width="18.85546875" bestFit="1" customWidth="1"/>
    <col min="83" max="83" width="19.5703125" bestFit="1" customWidth="1"/>
    <col min="84" max="84" width="18.85546875" bestFit="1" customWidth="1"/>
    <col min="85" max="85" width="19.5703125" bestFit="1" customWidth="1"/>
    <col min="86" max="86" width="18.85546875" bestFit="1" customWidth="1"/>
    <col min="87" max="87" width="19.5703125" bestFit="1" customWidth="1"/>
    <col min="88" max="88" width="18.85546875" bestFit="1" customWidth="1"/>
    <col min="89" max="89" width="19.5703125" bestFit="1" customWidth="1"/>
    <col min="90" max="90" width="18.85546875" bestFit="1" customWidth="1"/>
    <col min="91" max="91" width="19.5703125" bestFit="1" customWidth="1"/>
    <col min="92" max="92" width="18.85546875" bestFit="1" customWidth="1"/>
    <col min="93" max="93" width="19.5703125" bestFit="1" customWidth="1"/>
    <col min="94" max="94" width="18.85546875" bestFit="1" customWidth="1"/>
    <col min="95" max="95" width="19.5703125" bestFit="1" customWidth="1"/>
    <col min="96" max="96" width="18.85546875" bestFit="1" customWidth="1"/>
    <col min="97" max="97" width="19.5703125" bestFit="1" customWidth="1"/>
    <col min="98" max="98" width="18.85546875" bestFit="1" customWidth="1"/>
    <col min="99" max="99" width="19.5703125" bestFit="1" customWidth="1"/>
    <col min="100" max="100" width="18.85546875" bestFit="1" customWidth="1"/>
    <col min="101" max="101" width="19.5703125" bestFit="1" customWidth="1"/>
    <col min="102" max="102" width="18.85546875" bestFit="1" customWidth="1"/>
    <col min="103" max="103" width="19.5703125" bestFit="1" customWidth="1"/>
    <col min="104" max="104" width="18.85546875" bestFit="1" customWidth="1"/>
    <col min="105" max="105" width="19.5703125" bestFit="1" customWidth="1"/>
    <col min="106" max="106" width="18.85546875" bestFit="1" customWidth="1"/>
    <col min="107" max="107" width="19.5703125" bestFit="1" customWidth="1"/>
    <col min="108" max="108" width="18.85546875" bestFit="1" customWidth="1"/>
    <col min="109" max="109" width="19.5703125" bestFit="1" customWidth="1"/>
    <col min="110" max="110" width="18.85546875" bestFit="1" customWidth="1"/>
    <col min="111" max="111" width="19.5703125" bestFit="1" customWidth="1"/>
    <col min="112" max="112" width="18.85546875" bestFit="1" customWidth="1"/>
    <col min="113" max="113" width="19.5703125" bestFit="1" customWidth="1"/>
    <col min="114" max="114" width="18.85546875" bestFit="1" customWidth="1"/>
    <col min="115" max="115" width="19.5703125" bestFit="1" customWidth="1"/>
    <col min="116" max="116" width="18.85546875" bestFit="1" customWidth="1"/>
    <col min="117" max="117" width="19.5703125" bestFit="1" customWidth="1"/>
    <col min="118" max="118" width="18.85546875" bestFit="1" customWidth="1"/>
    <col min="119" max="119" width="19.5703125" bestFit="1" customWidth="1"/>
    <col min="120" max="120" width="18.85546875" bestFit="1" customWidth="1"/>
    <col min="121" max="121" width="19.5703125" bestFit="1" customWidth="1"/>
    <col min="122" max="122" width="18.85546875" bestFit="1" customWidth="1"/>
    <col min="123" max="123" width="19.5703125" bestFit="1" customWidth="1"/>
    <col min="124" max="124" width="18.85546875" bestFit="1" customWidth="1"/>
    <col min="125" max="125" width="19.5703125" bestFit="1" customWidth="1"/>
    <col min="126" max="126" width="18.85546875" bestFit="1" customWidth="1"/>
    <col min="127" max="127" width="19.5703125" bestFit="1" customWidth="1"/>
    <col min="128" max="128" width="18.85546875" bestFit="1" customWidth="1"/>
    <col min="129" max="129" width="19.5703125" bestFit="1" customWidth="1"/>
    <col min="130" max="130" width="18.85546875" bestFit="1" customWidth="1"/>
    <col min="131" max="131" width="19.5703125" bestFit="1" customWidth="1"/>
    <col min="132" max="132" width="18.85546875" bestFit="1" customWidth="1"/>
    <col min="133" max="133" width="19.5703125" bestFit="1" customWidth="1"/>
    <col min="134" max="134" width="18.85546875" bestFit="1" customWidth="1"/>
    <col min="135" max="135" width="19.5703125" bestFit="1" customWidth="1"/>
    <col min="136" max="136" width="18.85546875" bestFit="1" customWidth="1"/>
    <col min="137" max="137" width="19.5703125" bestFit="1" customWidth="1"/>
    <col min="138" max="138" width="18.85546875" bestFit="1" customWidth="1"/>
    <col min="139" max="139" width="19.5703125" bestFit="1" customWidth="1"/>
    <col min="140" max="140" width="18.85546875" bestFit="1" customWidth="1"/>
    <col min="141" max="141" width="24.5703125" bestFit="1" customWidth="1"/>
    <col min="142" max="142" width="23.85546875" bestFit="1" customWidth="1"/>
  </cols>
  <sheetData>
    <row r="1" spans="1:12" ht="23.25" x14ac:dyDescent="0.35">
      <c r="A1" s="60" t="s">
        <v>856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20.25" customHeight="1" x14ac:dyDescent="0.25">
      <c r="A3" s="35" t="s">
        <v>1</v>
      </c>
      <c r="B3" s="99" t="s">
        <v>4</v>
      </c>
      <c r="C3" s="99"/>
    </row>
    <row r="4" spans="1:12" ht="17.25" x14ac:dyDescent="0.25">
      <c r="A4" s="35" t="str">
        <f>_xll.Assistant.XL.RIK_VO("INF19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01@E=0,S=1,G=0,T=0,P=0,O=NF='Texte'_B='0'_U='0'_I='0'_FN='Calibri'_FS='10'_FC='#000000'_BC='#FFFFFF'_AH='1'_AV='1'_Br=[]_BrS='0'_BrC='#FFFFFF'_WpT='0':@R=A"&amp;",S=67,V={0}:",$B$3)</f>
        <v xml:space="preserve">Chantier - Code </v>
      </c>
      <c r="B4" s="44" t="s">
        <v>487</v>
      </c>
      <c r="C4" s="43"/>
    </row>
    <row r="5" spans="1:12" ht="17.25" x14ac:dyDescent="0.25">
      <c r="A5" s="35" t="s">
        <v>178</v>
      </c>
      <c r="B5" s="98" t="s">
        <v>4</v>
      </c>
      <c r="C5" s="98"/>
    </row>
    <row r="7" spans="1:12" ht="17.25" x14ac:dyDescent="0.25">
      <c r="A7" s="23" t="s">
        <v>96</v>
      </c>
      <c r="B7" s="34" t="str">
        <f>_xll.Assistant.XL.RIK_AC("INF19__;INF04@E=0,S=8|1,G=0,T=0,P=0:@R=C,S=74,V={0}:R=D,S=2,V={1}:",$B$3,$B$4)</f>
        <v>Chantier [20090037] GABRIEL</v>
      </c>
      <c r="C7" s="34"/>
    </row>
    <row r="9" spans="1:12" ht="15" customHeight="1" x14ac:dyDescent="0.25">
      <c r="A9" s="91" t="s">
        <v>797</v>
      </c>
      <c r="B9" s="91"/>
      <c r="C9" s="91"/>
      <c r="D9" s="92"/>
      <c r="E9" s="91" t="s">
        <v>802</v>
      </c>
      <c r="F9" s="91"/>
      <c r="G9" s="91"/>
      <c r="H9" s="92"/>
      <c r="I9" s="91" t="s">
        <v>803</v>
      </c>
      <c r="J9" s="91"/>
      <c r="K9" s="91"/>
      <c r="L9" s="92"/>
    </row>
    <row r="10" spans="1:12" ht="15" customHeight="1" x14ac:dyDescent="0.25">
      <c r="A10" s="93"/>
      <c r="B10" s="93"/>
      <c r="C10" s="93"/>
      <c r="D10" s="94"/>
      <c r="E10" s="93" t="s">
        <v>60</v>
      </c>
      <c r="F10" s="93" t="s">
        <v>29</v>
      </c>
      <c r="G10" s="93"/>
      <c r="H10" s="94"/>
      <c r="I10" s="93" t="s">
        <v>60</v>
      </c>
      <c r="J10" s="93" t="s">
        <v>29</v>
      </c>
      <c r="K10" s="93"/>
      <c r="L10" s="94"/>
    </row>
    <row r="11" spans="1:12" ht="15.75" x14ac:dyDescent="0.25">
      <c r="A11" s="24" t="s">
        <v>61</v>
      </c>
      <c r="B11" s="64" t="str">
        <f>_xll.Assistant.XL.RIK_AC("INF19__;INF04@E=0,S=8|55,G=0,T=0,P=0:@R=A,S=74,V={0}:R=B,S=2,V={1}:",$B$3,$B$4)</f>
        <v xml:space="preserve">Tx </v>
      </c>
      <c r="C11" s="65"/>
      <c r="D11" s="66"/>
      <c r="E11" s="24" t="s">
        <v>65</v>
      </c>
      <c r="F11" s="95" t="str">
        <f>_xll.Assistant.XL.RIK_AC("INF19__;INF04@E=0,S=8|3,G=0,T=0,P=0:@R=A,S=74,V={0}:R=B,S=2,V={1}:",$B$3,$B$4)</f>
        <v>Ouvert</v>
      </c>
      <c r="G11" s="96"/>
      <c r="H11" s="97"/>
      <c r="I11" s="24" t="s">
        <v>804</v>
      </c>
      <c r="J11" s="73">
        <f>_xll.Assistant.XL.RIK_AC("INF19__;INF04@E=1,S=61,G=0,T=0,P=0:@R=A,S=74,V={0}:R=B,S=2,V={1}:",$B$3,$B$4)</f>
        <v>0</v>
      </c>
      <c r="K11" s="74"/>
      <c r="L11" s="75"/>
    </row>
    <row r="12" spans="1:12" ht="15.75" x14ac:dyDescent="0.25">
      <c r="A12" s="24" t="s">
        <v>805</v>
      </c>
      <c r="B12" s="25" t="str">
        <f>_xll.Assistant.XL.RIK_AC("INF19__;INF04@E=0,S=8|47,G=0,T=0,P=0:@R=A,S=74,V={0}:R=B,S=2,V={1}:",$B$3,$B$4)</f>
        <v>GABRIEL</v>
      </c>
      <c r="C12" s="26"/>
      <c r="D12" s="27"/>
      <c r="E12" s="24" t="s">
        <v>800</v>
      </c>
      <c r="F12" s="88" t="str">
        <f>_xll.Assistant.XL.RIK_AC("INF19__;INF04@E=0,S=8|8,G=0,T=0,P=0:@R=A,S=74,V={0}:R=B,S=2,V={1}:",$B$3,$B$4)</f>
        <v>Oui</v>
      </c>
      <c r="G12" s="89"/>
      <c r="H12" s="90"/>
      <c r="I12" s="24" t="s">
        <v>167</v>
      </c>
      <c r="J12" s="76">
        <f>_xll.Assistant.XL.RIK_AC("INF19__;INF04@E=1,S=4,G=0,T=0,P=0:@R=A,S=74,V={0}:R=B,S=2,V={1}:",$B$3,$B$4)</f>
        <v>31838.67</v>
      </c>
      <c r="K12" s="77"/>
      <c r="L12" s="78"/>
    </row>
    <row r="13" spans="1:12" ht="15.75" x14ac:dyDescent="0.25">
      <c r="A13" s="24" t="s">
        <v>62</v>
      </c>
      <c r="B13" s="25" t="str">
        <f>_xll.Assistant.XL.RIK_AC("INF19__;INF04@E=0,S=8|34,G=0,T=0,P=0:@R=A,S=74,V={0}:R=B,S=2,V={1}:",$B$3,$B$4)</f>
        <v/>
      </c>
      <c r="C13" s="26"/>
      <c r="D13" s="27"/>
      <c r="E13" s="24" t="s">
        <v>801</v>
      </c>
      <c r="F13" s="82" t="str">
        <f>_xll.Assistant.XL.RIK_AC("INF19__;INF04@E=0,S=8|9,G=0,T=0,P=0:@R=A,S=74,V={0}:R=B,S=2,V={1}:",$B$3,$B$4)</f>
        <v>Non</v>
      </c>
      <c r="G13" s="83"/>
      <c r="H13" s="84"/>
      <c r="I13" s="24" t="s">
        <v>287</v>
      </c>
      <c r="J13" s="76">
        <f>_xll.Assistant.XL.RIK_AC("INF19__;INF04@E=1,S=8,G=0,T=0,P=0:@R=A,S=74,V={0}:R=B,S=2,V={1}:",$B$3,$B$4)</f>
        <v>1175.0564300000001</v>
      </c>
      <c r="K13" s="77"/>
      <c r="L13" s="78"/>
    </row>
    <row r="14" spans="1:12" ht="15.75" x14ac:dyDescent="0.25">
      <c r="A14" s="24" t="s">
        <v>63</v>
      </c>
      <c r="B14" s="25" t="str">
        <f>_xll.Assistant.XL.RIK_AC("INF19__;INF04@E=0,S=8|26,G=0,T=0,P=0:@R=A,S=74,V={0}:R=B,S=2,V={1}:",$B$3,$B$4)</f>
        <v/>
      </c>
      <c r="C14" s="26"/>
      <c r="D14" s="27"/>
      <c r="E14" s="24" t="s">
        <v>861</v>
      </c>
      <c r="F14" s="64" t="str">
        <f>_xll.Assistant.XL.RIK_AC("INF19__;INF04@E=0,S=8|5,G=0,T=0,P=0:@R=A,S=74,V={0}:R=B,S=2,V={1}:",$B$3,$B$4)</f>
        <v/>
      </c>
      <c r="G14" s="65"/>
      <c r="H14" s="66"/>
      <c r="I14" s="24" t="s">
        <v>855</v>
      </c>
      <c r="J14" s="79">
        <f>IFERROR((J12-J13)/J12,0)</f>
        <v>0.9630934197314146</v>
      </c>
      <c r="K14" s="80"/>
      <c r="L14" s="81"/>
    </row>
    <row r="15" spans="1:12" ht="15.75" x14ac:dyDescent="0.25">
      <c r="A15" s="24" t="s">
        <v>64</v>
      </c>
      <c r="B15" s="25" t="str">
        <f>_xll.Assistant.XL.RIK_AC("INF19__;INF04@E=0,S=8|44,G=0,T=0,P=0:@R=A,S=74,V={0}:R=B,S=2,V={1}:",$B$3,$B$4)</f>
        <v>Construction 19.6 %</v>
      </c>
      <c r="C15" s="26"/>
      <c r="D15" s="27"/>
      <c r="E15" s="24" t="s">
        <v>798</v>
      </c>
      <c r="F15" s="64" t="str">
        <f>_xll.Assistant.XL.RIK_AC("INF19__;INF04@E=0,S=8|6,G=0,T=0,P=0:@R=A,S=74,V={0}:R=B,S=2,V={1}:",$B$3,$B$4)</f>
        <v/>
      </c>
      <c r="G15" s="65"/>
      <c r="H15" s="66"/>
      <c r="I15" s="24" t="s">
        <v>862</v>
      </c>
      <c r="J15" s="76">
        <f>_xll.Assistant.XL.RIK_AC("INF19__;INF02@E=1,S=51,G=0,T=0,P=0:@R=A,S=205,V={0}:R=B,S=59,V={1}:R=C,S=211,V=20090037:R=D,S=108,V=Base de Facturation:",$B$3,$B$5)</f>
        <v>43676.82</v>
      </c>
      <c r="K15" s="77"/>
      <c r="L15" s="78"/>
    </row>
    <row r="16" spans="1:12" ht="15.75" x14ac:dyDescent="0.25">
      <c r="A16" s="24" t="s">
        <v>857</v>
      </c>
      <c r="B16" s="25" t="str">
        <f>_xll.Assistant.XL.RIK_AC("INF19__;INF04@E=0,S=8|10,G=0,T=0,P=0:@R=A,S=74,V={0}:R=B,S=2,V={1}:",$B$3,$B$4)</f>
        <v>50, avenue Kennedy</v>
      </c>
      <c r="C16" s="26"/>
      <c r="D16" s="27"/>
      <c r="E16" s="24" t="s">
        <v>799</v>
      </c>
      <c r="F16" s="82" t="str">
        <f>_xll.Assistant.XL.RIK_AC("INF19__;INF04@E=0,S=8|7,G=0,T=0,P=0:@R=A,S=74,V={0}:R=B,S=2,V={1}:",$B$3,$B$4)</f>
        <v/>
      </c>
      <c r="G16" s="83"/>
      <c r="H16" s="84"/>
      <c r="I16" s="24" t="s">
        <v>871</v>
      </c>
      <c r="J16" s="67">
        <f>J15-J12</f>
        <v>11838.150000000001</v>
      </c>
      <c r="K16" s="68"/>
      <c r="L16" s="69"/>
    </row>
    <row r="17" spans="1:12" ht="15.75" x14ac:dyDescent="0.25">
      <c r="A17" s="45" t="s">
        <v>858</v>
      </c>
      <c r="B17" s="61" t="str">
        <f>_xll.Assistant.XL.RIK_AC("INF19__;INF04@L=CP - Ville,E=0,G=0,T=0,P=0,F=[1032|11]+' - '+[1032|12],Y=1:@R=A,S=74,V={0}:R=B,S=2,V={1}:",$B$3,$B$4)</f>
        <v>92000 - NANTERRE</v>
      </c>
      <c r="C17" s="62"/>
      <c r="D17" s="63"/>
      <c r="E17" s="45" t="s">
        <v>859</v>
      </c>
      <c r="F17" s="85">
        <f ca="1">IFERROR(DAY(TODAY())-DAY($F$15),0)</f>
        <v>0</v>
      </c>
      <c r="G17" s="86"/>
      <c r="H17" s="87"/>
      <c r="I17" s="45" t="s">
        <v>872</v>
      </c>
      <c r="J17" s="70">
        <f>IFERROR(J16/J15,0)</f>
        <v>0.27103964986461931</v>
      </c>
      <c r="K17" s="71"/>
      <c r="L17" s="72"/>
    </row>
    <row r="21" spans="1:12" x14ac:dyDescent="0.25">
      <c r="B21" t="str">
        <f>_xll.Assistant.XL.RIK_AL("INF19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01@E=0,S=66,G=0,T=0,P=0,O=NF='Texte'_B='0'_U='0'_I='0'_FN='Calibri'_FS='10'_FC='#000000'_BC='#FFFFFF'_AH='1'_AV='1'_Br=[]_BrS='0'_BrC='#FFFFFF'_WpT='0':E=0,S="&amp;"63,G=0,T=0,P=0,O=NF='Texte'_B='0'_U='0'_I='0'_FN='Calibri'_FS='10'_FC='#000000'_BC='#FFFFFF'_AH='1'_AV='1'_Br=[]_BrS='0'_BrC='#FFFFFF'_WpT='0':E=0,S=60,G=0,T=0,P=0,O=NF='Texte'_B='0'_U='0'_I='0'_FN='Calibri'_FS='10'_FC='"&amp;"#000000'_BC='#FFFFFF'_AH='1'_AV='1'_Br=[]_BrS='0'_BrC='#FFFFFF'_WpT='0':E=0,S=62,G=0,T=0,P=0,O=NF='Texte'_B='0'_U='0'_I='0'_FN='Calibri'_FS='10'_FC='#000000'_BC='#FFFFFF'_AH='1'_AV='1'_Br=[]_BrS='0'_BrC='#FFFFFF'_WpT='0'"&amp;":E=1,S=10,G=0,T=0,P=0,O=NF='Nombre'_B='0'_U='0'_I='0'_FN='Calibri'_FS='10'_FC='#000000'_BC='#FFFFFF'_AH='3'_AV='1'_Br=[]_BrS='0'_BrC='#FFFFFF'_WpT='0':E=1,S=69,G=0,T=0,P=0,O=NF='Nombre'_B='0'_U='0'_I='0'_FN='Calibri'_FS="&amp;"'10'_FC='#000000'_BC='#FFFFFF'_AH='3'_AV='1'_Br=[]_BrS='0'_BrC='#FFFFFF'_WpT='0':L=Ecart,E=1,G=0,T=0,P=0,F=[69]-[10],Y=1,O=NF='Nombre'_B='0'_U='0'_I='0'_FN='Calibri'_FS='10'_FC='#000000'_BC='#FFFFFF'_AH='3'_AV='1'_Br=[]_"&amp;"BrS='0'_BrC='#FFFFFF'_WpT='0':E=0,S=5,G=0,T=0,P=0,O=NF='Texte'_B='0'_U='0'_I='0'_FN='Calibri'_FS='10'_FC='#000000'_BC='#FFFFFF'_AH='1'_AV='1'_Br=[]_BrS='0'_BrC='#FFFFFF'_WpT='0':E=1,S=65,G=0,T=0,P=0,O=NF='Nombre'_B='0'_U"&amp;"='0'_I='0'_FN='Calibri'_FS='10'_FC='#000000'_BC='#FFFFFF'_AH='3'_AV='1'_Br=[]_BrS='0'_BrC='#FFFFFF'_WpT='0':E=0,S=20,G=0,T=0,P=0,O=NF='Texte'_B='0'_U='0'_I='0'_FN='Calibri'_FS='10'_FC='#000000'_BC='#FFFFFF'_AH='1'_AV='1'"&amp;"_Br=[]_BrS='0'_BrC='#FFFFFF'_WpT='0':E=0,S=8,G=0,T=0,P=0,O=NF='Texte'_B='0'_U='0'_I='0'_FN='Calibri'_FS='10'_FC='#000000'_BC='#FFFFFF'_AH='1'_AV='1'_Br=[]_BrS='0'_BrC='#FFFFFF'_WpT='0':E=1,S=11,G=0,T=0,P=0,O=NF='Nombre'_"&amp;"B='0'_U='0'_I='0'_FN='Calibri'_FS='10'_FC='#000000'_BC='#FFFFFF'_AH='3'_AV='1'_Br=[]_BrS='0'_BrC='#FFFFFF'_WpT='0':E=1,S=13,G=0,T=0,P=0,O=NF='Nombre'_B='0'_U='0'_I='0'_FN='Calibri'_FS='10'_FC='#000000'_BC='#FFFFFF'_AH='3"&amp;"'_AV='1'_Br=[]_BrS='0'_BrC='#FFFFFF'_WpT='0':E=1,S=70,G=0,T=0,P=0,O=NF='Nombre'_B='0'_U='0'_I='0'_FN='Calibri'_FS='10'_FC='#000000'_BC='#FFFFFF'_AH='3'_AV='1'_Br=[]_BrS='0'_BrC='#FFFFFF'_WpT='0':@R=A,S=67,V={0}:R=B,S=1,V"&amp;"={1}:R=C,S=8,V={2}:",$B$3,B$4,$B$5)</f>
        <v/>
      </c>
    </row>
    <row r="22" spans="1:12" x14ac:dyDescent="0.25">
      <c r="E22" s="3" t="s">
        <v>865</v>
      </c>
    </row>
    <row r="23" spans="1:12" x14ac:dyDescent="0.25">
      <c r="B23" s="3" t="s">
        <v>880</v>
      </c>
      <c r="C23" s="3" t="s">
        <v>881</v>
      </c>
      <c r="D23" s="3" t="s">
        <v>879</v>
      </c>
      <c r="E23" t="s">
        <v>866</v>
      </c>
      <c r="F23" t="s">
        <v>867</v>
      </c>
      <c r="G23" t="s">
        <v>868</v>
      </c>
    </row>
    <row r="24" spans="1:12" x14ac:dyDescent="0.25">
      <c r="B24" t="s">
        <v>863</v>
      </c>
      <c r="C24" t="s">
        <v>168</v>
      </c>
      <c r="D24" t="s">
        <v>140</v>
      </c>
      <c r="E24" s="2">
        <v>24595.919999999998</v>
      </c>
      <c r="F24" s="2">
        <v>0</v>
      </c>
      <c r="G24" s="2">
        <v>24595.919999999998</v>
      </c>
    </row>
    <row r="25" spans="1:12" x14ac:dyDescent="0.25">
      <c r="D25" t="s">
        <v>166</v>
      </c>
      <c r="E25" s="2">
        <v>6113.07</v>
      </c>
      <c r="F25" s="2">
        <v>0</v>
      </c>
      <c r="G25" s="2">
        <v>6113.07</v>
      </c>
    </row>
    <row r="26" spans="1:12" x14ac:dyDescent="0.25">
      <c r="C26" t="s">
        <v>169</v>
      </c>
      <c r="E26" s="2">
        <v>30708.989999999998</v>
      </c>
      <c r="F26" s="2">
        <v>0</v>
      </c>
      <c r="G26" s="2">
        <v>30708.989999999998</v>
      </c>
    </row>
    <row r="27" spans="1:12" x14ac:dyDescent="0.25">
      <c r="C27" t="s">
        <v>58</v>
      </c>
      <c r="D27" t="s">
        <v>150</v>
      </c>
      <c r="E27" s="2">
        <v>0</v>
      </c>
      <c r="F27" s="2">
        <v>175.05643000000001</v>
      </c>
      <c r="G27" s="2">
        <v>-175.05643000000001</v>
      </c>
    </row>
    <row r="28" spans="1:12" x14ac:dyDescent="0.25">
      <c r="D28" t="s">
        <v>155</v>
      </c>
      <c r="E28" s="2">
        <v>564.84</v>
      </c>
      <c r="F28" s="2">
        <v>0</v>
      </c>
      <c r="G28" s="2">
        <v>564.84</v>
      </c>
    </row>
    <row r="29" spans="1:12" x14ac:dyDescent="0.25">
      <c r="D29" t="s">
        <v>156</v>
      </c>
      <c r="E29" s="2">
        <v>564.84</v>
      </c>
      <c r="F29" s="2">
        <v>0</v>
      </c>
      <c r="G29" s="2">
        <v>564.84</v>
      </c>
    </row>
    <row r="30" spans="1:12" x14ac:dyDescent="0.25">
      <c r="C30" t="s">
        <v>170</v>
      </c>
      <c r="E30" s="2">
        <v>1129.68</v>
      </c>
      <c r="F30" s="2">
        <v>175.05643000000001</v>
      </c>
      <c r="G30" s="2">
        <v>954.62357000000009</v>
      </c>
    </row>
    <row r="31" spans="1:12" x14ac:dyDescent="0.25">
      <c r="B31" t="s">
        <v>869</v>
      </c>
      <c r="E31" s="2">
        <v>31838.67</v>
      </c>
      <c r="F31" s="2">
        <v>175.05643000000001</v>
      </c>
      <c r="G31" s="2">
        <v>31663.613569999998</v>
      </c>
    </row>
    <row r="32" spans="1:12" x14ac:dyDescent="0.25">
      <c r="B32" t="s">
        <v>864</v>
      </c>
      <c r="C32" t="s">
        <v>175</v>
      </c>
      <c r="D32" t="s">
        <v>164</v>
      </c>
      <c r="E32" s="2">
        <v>0</v>
      </c>
      <c r="F32" s="2">
        <v>1000</v>
      </c>
      <c r="G32" s="2">
        <v>-1000</v>
      </c>
    </row>
    <row r="33" spans="2:7" x14ac:dyDescent="0.25">
      <c r="C33" t="s">
        <v>176</v>
      </c>
      <c r="E33" s="2">
        <v>0</v>
      </c>
      <c r="F33" s="2">
        <v>1000</v>
      </c>
      <c r="G33" s="2">
        <v>-1000</v>
      </c>
    </row>
    <row r="34" spans="2:7" x14ac:dyDescent="0.25">
      <c r="B34" t="s">
        <v>870</v>
      </c>
      <c r="E34" s="2">
        <v>0</v>
      </c>
      <c r="F34" s="2">
        <v>1000</v>
      </c>
      <c r="G34" s="2">
        <v>-1000</v>
      </c>
    </row>
    <row r="35" spans="2:7" x14ac:dyDescent="0.25">
      <c r="B35" t="s">
        <v>14</v>
      </c>
      <c r="E35" s="2">
        <v>31838.67</v>
      </c>
      <c r="F35" s="2">
        <v>1175.0564300000001</v>
      </c>
      <c r="G35" s="2">
        <v>30663.613569999998</v>
      </c>
    </row>
  </sheetData>
  <mergeCells count="22">
    <mergeCell ref="A9:D10"/>
    <mergeCell ref="E9:H10"/>
    <mergeCell ref="A1:L1"/>
    <mergeCell ref="F11:H11"/>
    <mergeCell ref="B5:C5"/>
    <mergeCell ref="B3:C3"/>
    <mergeCell ref="I9:L10"/>
    <mergeCell ref="B17:D17"/>
    <mergeCell ref="F15:H15"/>
    <mergeCell ref="F14:H14"/>
    <mergeCell ref="B11:D11"/>
    <mergeCell ref="J16:L16"/>
    <mergeCell ref="J17:L17"/>
    <mergeCell ref="J11:L11"/>
    <mergeCell ref="J12:L12"/>
    <mergeCell ref="J13:L13"/>
    <mergeCell ref="J14:L14"/>
    <mergeCell ref="J15:L15"/>
    <mergeCell ref="F16:H16"/>
    <mergeCell ref="F17:H17"/>
    <mergeCell ref="F13:H13"/>
    <mergeCell ref="F12:H12"/>
  </mergeCells>
  <conditionalFormatting sqref="J14">
    <cfRule type="cellIs" dxfId="4" priority="3" operator="greaterThan">
      <formula>100</formula>
    </cfRule>
  </conditionalFormatting>
  <conditionalFormatting sqref="J16:L16">
    <cfRule type="cellIs" dxfId="3" priority="2" operator="greaterThan">
      <formula>0</formula>
    </cfRule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140A-0424-458F-8407-89531228D87F}">
  <dimension ref="A1:C6"/>
  <sheetViews>
    <sheetView workbookViewId="0"/>
  </sheetViews>
  <sheetFormatPr baseColWidth="10" defaultRowHeight="15" x14ac:dyDescent="0.25"/>
  <sheetData>
    <row r="1" spans="1:3" ht="409.5" x14ac:dyDescent="0.25">
      <c r="A1" s="6" t="s">
        <v>884</v>
      </c>
      <c r="B1" s="6" t="s">
        <v>177</v>
      </c>
      <c r="C1" s="6" t="s">
        <v>927</v>
      </c>
    </row>
    <row r="2" spans="1:3" ht="409.5" x14ac:dyDescent="0.25">
      <c r="A2" s="6" t="s">
        <v>860</v>
      </c>
      <c r="B2" s="6" t="s">
        <v>922</v>
      </c>
      <c r="C2" s="6" t="s">
        <v>928</v>
      </c>
    </row>
    <row r="3" spans="1:3" ht="409.5" x14ac:dyDescent="0.25">
      <c r="B3" s="6" t="s">
        <v>923</v>
      </c>
    </row>
    <row r="4" spans="1:3" ht="409.5" x14ac:dyDescent="0.25">
      <c r="B4" s="6" t="s">
        <v>924</v>
      </c>
    </row>
    <row r="5" spans="1:3" ht="409.5" x14ac:dyDescent="0.25">
      <c r="B5" s="6" t="s">
        <v>925</v>
      </c>
    </row>
    <row r="6" spans="1:3" ht="409.5" x14ac:dyDescent="0.25">
      <c r="B6" s="6" t="s">
        <v>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Prise en Main</vt:lpstr>
      <vt:lpstr>Concrétisation Devis Chargé Aff</vt:lpstr>
      <vt:lpstr>Concrétisation Devis Clients</vt:lpstr>
      <vt:lpstr>Synthèse Chantier</vt:lpstr>
      <vt:lpstr>Product. mens chantier nat. elt</vt:lpstr>
      <vt:lpstr>Comparatif heures</vt:lpstr>
      <vt:lpstr>Analyse par chantier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2017-12-20T13:01:20Z</dcterms:created>
  <dcterms:modified xsi:type="dcterms:W3CDTF">2018-06-12T15:38:29Z</dcterms:modified>
</cp:coreProperties>
</file>