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WIDAE\Downloads\BOB\NL\"/>
    </mc:Choice>
  </mc:AlternateContent>
  <xr:revisionPtr revIDLastSave="0" documentId="13_ncr:1_{9AABBE15-03F5-42A1-B3AD-1497AEBB8DD7}" xr6:coauthVersionLast="47" xr6:coauthVersionMax="47" xr10:uidLastSave="{00000000-0000-0000-0000-000000000000}"/>
  <bookViews>
    <workbookView xWindow="-120" yWindow="-120" windowWidth="29040" windowHeight="15840" tabRatio="435" activeTab="4" xr2:uid="{5E310498-BAF1-4B1F-8194-46498F9312C5}"/>
  </bookViews>
  <sheets>
    <sheet name="Instructions" sheetId="70" r:id="rId1"/>
    <sheet name="Anweisungen" sheetId="69" r:id="rId2"/>
    <sheet name="Prise en Main" sheetId="61" r:id="rId3"/>
    <sheet name="Handleiding" sheetId="68" r:id="rId4"/>
    <sheet name="Evolutie opbrengsten" sheetId="2" r:id="rId5"/>
    <sheet name="RIK_PARAMS" sheetId="67" state="veryHidden" r:id="rId6"/>
  </sheets>
  <definedNames>
    <definedName name="HTML_CodePage" hidden="1">1252</definedName>
    <definedName name="HTML_Control" localSheetId="1" hidden="1">{"'Soldes de Gestion'!$C$10:$F$30"}</definedName>
    <definedName name="HTML_Control" localSheetId="3" hidden="1">{"'Soldes de Gestion'!$C$10:$F$30"}</definedName>
    <definedName name="HTML_Control" localSheetId="0" hidden="1">{"'Soldes de Gestion'!$C$10:$F$30"}</definedName>
    <definedName name="HTML_Control" localSheetId="2" hidden="1">{"'Soldes de Gestion'!$C$10:$F$30"}</definedName>
    <definedName name="HTML_Control" hidden="1">{"'Soldes de Gestion'!$C$10:$F$30"}</definedName>
    <definedName name="HTML_Description" hidden="1">""</definedName>
    <definedName name="HTML_Email" hidden="1">""</definedName>
    <definedName name="HTML_Header" hidden="1">"Les chiffres significatifs"</definedName>
    <definedName name="HTML_LastUpdate" hidden="1">"17/12/98"</definedName>
    <definedName name="HTML_LineAfter" hidden="1">FALSE</definedName>
    <definedName name="HTML_LineBefore" hidden="1">FALSE</definedName>
    <definedName name="HTML_Name" hidden="1">"Synex System France"</definedName>
    <definedName name="HTML_OBDlg2" hidden="1">TRUE</definedName>
    <definedName name="HTML_OBDlg4" hidden="1">TRUE</definedName>
    <definedName name="HTML_OS" hidden="1">0</definedName>
    <definedName name="HTML_PathFile" hidden="1">"C:\Mes Documents\Web\site\monHTML.htm"</definedName>
    <definedName name="HTML_Title" hidden="1">"Les chiffres du mois de Janvier"</definedName>
    <definedName name="k" localSheetId="1">#REF!</definedName>
    <definedName name="k" localSheetId="3">#REF!</definedName>
    <definedName name="k" localSheetId="0">#REF!</definedName>
    <definedName name="k" localSheetId="2">#REF!</definedName>
    <definedName name="k">#REF!</definedName>
    <definedName name="_xlnm.Print_Area" localSheetId="4">'Evolutie opbrengsten'!$D$4:$K$13</definedName>
    <definedName name="Segment_Compte_Général___Code">#N/A</definedName>
    <definedName name="Segment_Compte_Général___Type_Code">#N/A</definedName>
    <definedName name="Segment_Tiers___Nom">#N/A</definedName>
  </definedNames>
  <calcPr calcId="191029"/>
  <pivotCaches>
    <pivotCache cacheId="0" r:id="rId7"/>
  </pivotCaches>
  <extLst>
    <ext xmlns:x14="http://schemas.microsoft.com/office/spreadsheetml/2009/9/main" uri="{BBE1A952-AA13-448e-AADC-164F8A28A991}">
      <x14:slicerCaches>
        <x14:slicerCache r:id="rId8"/>
        <x14:slicerCache r:id="rId9"/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2" l="1"/>
  <c r="F6" i="2" l="1"/>
  <c r="B7" i="2"/>
  <c r="B6" i="2"/>
  <c r="B5" i="2"/>
  <c r="B4" i="2"/>
  <c r="E13" i="2"/>
  <c r="F4" i="2" l="1"/>
  <c r="F5" i="2"/>
  <c r="I7" i="2" l="1"/>
  <c r="I5" i="2"/>
  <c r="I6" i="2" l="1"/>
  <c r="I4" i="2"/>
  <c r="K7" i="2" l="1"/>
  <c r="K6" i="2"/>
  <c r="K5" i="2"/>
  <c r="K4" i="2"/>
  <c r="L4" i="2"/>
  <c r="G4" i="2"/>
  <c r="G5" i="2"/>
  <c r="H6" i="2" l="1"/>
  <c r="G6" i="2"/>
  <c r="J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Gonzalez, Christophe</author>
  </authors>
  <commentList>
    <comment ref="E13" authorId="0" shapeId="0" xr:uid="{BA71F120-86C5-4FDC-A575-2251F8B8356E}">
      <text>
        <r>
          <rPr>
            <b/>
            <sz val="9"/>
            <color indexed="81"/>
            <rFont val="Tahoma"/>
            <family val="2"/>
          </rPr>
          <t>Assistant Liste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19B1439-9590-4C60-A2F5-8A7DFAB3911B}" name="Connexion" type="7" refreshedVersion="8"/>
  <connection id="2" xr16:uid="{2CEF0584-63CB-4DD2-81FA-E8593D63167A}" name="Connexion1" type="7" refreshedVersion="8"/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<sst xmlns="http://schemas.openxmlformats.org/spreadsheetml/2006/main" count="189" uniqueCount="90">
  <si>
    <t>Compte Général - Code</t>
  </si>
  <si>
    <t>Compte Général - Libellé</t>
  </si>
  <si>
    <t xml:space="preserve">FRSPORT   - DEMO SPORT SA/NV                                  </t>
  </si>
  <si>
    <t>*</t>
  </si>
  <si>
    <t>Tiers - Nom</t>
  </si>
  <si>
    <t>Compte Général - Type Code</t>
  </si>
  <si>
    <t>(vide)</t>
  </si>
  <si>
    <t>Total général</t>
  </si>
  <si>
    <t>Valeurs</t>
  </si>
  <si>
    <t>Solde</t>
  </si>
  <si>
    <t>Solde P1</t>
  </si>
  <si>
    <t>Solde P2</t>
  </si>
  <si>
    <t>Var P2-P1</t>
  </si>
  <si>
    <t>7*</t>
  </si>
  <si>
    <t xml:space="preserve">INCOME    </t>
  </si>
  <si>
    <t xml:space="preserve">700000    </t>
  </si>
  <si>
    <t xml:space="preserve">Ventes de marchandises                  </t>
  </si>
  <si>
    <t xml:space="preserve">Alix Roussel                            </t>
  </si>
  <si>
    <t xml:space="preserve">AllSports                               </t>
  </si>
  <si>
    <t xml:space="preserve">Bart Bakeland                           </t>
  </si>
  <si>
    <t xml:space="preserve">Charlotte d’Ursel                       </t>
  </si>
  <si>
    <t xml:space="preserve">Club Brugge KV                          </t>
  </si>
  <si>
    <t xml:space="preserve">Delphine Dediste                        </t>
  </si>
  <si>
    <t xml:space="preserve">Disport SA                              </t>
  </si>
  <si>
    <t xml:space="preserve">Eric Vandermaele                        </t>
  </si>
  <si>
    <t xml:space="preserve">Fanny Bricart                           </t>
  </si>
  <si>
    <t xml:space="preserve">Femke Huysmans                          </t>
  </si>
  <si>
    <t xml:space="preserve">Galdys Fontaine                         </t>
  </si>
  <si>
    <t xml:space="preserve">Geert Janssens                          </t>
  </si>
  <si>
    <t xml:space="preserve">Herman Vandercruise                     </t>
  </si>
  <si>
    <t xml:space="preserve">Imke Kleingeld                          </t>
  </si>
  <si>
    <t xml:space="preserve">Jacky Leon                              </t>
  </si>
  <si>
    <t xml:space="preserve">Jos Boelen (particulier)                </t>
  </si>
  <si>
    <t xml:space="preserve">Julie Godart                            </t>
  </si>
  <si>
    <t xml:space="preserve">Karine Peeters                          </t>
  </si>
  <si>
    <t xml:space="preserve">Kathe Dewaele                           </t>
  </si>
  <si>
    <t xml:space="preserve">Luc Barthélemi                          </t>
  </si>
  <si>
    <t xml:space="preserve">Patrick Deponge (particulier)           </t>
  </si>
  <si>
    <t xml:space="preserve">Peggy Roussel                           </t>
  </si>
  <si>
    <t xml:space="preserve">Pierre Vanderschueren                   </t>
  </si>
  <si>
    <t xml:space="preserve">Roberto Fernandez                       </t>
  </si>
  <si>
    <t xml:space="preserve">Royal Standard Liège                    </t>
  </si>
  <si>
    <t xml:space="preserve">Sport 2000                              </t>
  </si>
  <si>
    <t xml:space="preserve">Tineke de Vos                           </t>
  </si>
  <si>
    <t xml:space="preserve">700100    </t>
  </si>
  <si>
    <t xml:space="preserve">Ventes de produits finis                </t>
  </si>
  <si>
    <t xml:space="preserve">AllSports Vlaanderen                    </t>
  </si>
  <si>
    <t xml:space="preserve">701000    </t>
  </si>
  <si>
    <t xml:space="preserve">Travaux                                 </t>
  </si>
  <si>
    <t xml:space="preserve">702000    </t>
  </si>
  <si>
    <t xml:space="preserve">Prestations de services                 </t>
  </si>
  <si>
    <t xml:space="preserve">706000    </t>
  </si>
  <si>
    <t xml:space="preserve">Vente d'immobilisés                     </t>
  </si>
  <si>
    <t xml:space="preserve">Total INCOME    </t>
  </si>
  <si>
    <t>Découvrez Sage BI Reporting</t>
  </si>
  <si>
    <t>Sage BI Reporting s’adapte à vos demandes pour vos tableaux de bord récurrents ou vos analyses ponctuelles.</t>
  </si>
  <si>
    <t xml:space="preserve">Les analyses, effectuées instantanément peuvent ensuite être réactualisées, justifiées et présentées selon différentes vues. </t>
  </si>
  <si>
    <t>Ouvrez la session dans le menu Sage BI Reporting</t>
  </si>
  <si>
    <t>a</t>
  </si>
  <si>
    <t>Modification des critères de sélection, éventuellement la langue</t>
  </si>
  <si>
    <t>b</t>
  </si>
  <si>
    <t>Actualisation des différentes feuilles</t>
  </si>
  <si>
    <t>c</t>
  </si>
  <si>
    <t>Analyse du résultat</t>
  </si>
  <si>
    <t>Rendez-vous dans la feuille Evolution des postes de ventes et réalisez les actions suivantes :</t>
  </si>
  <si>
    <t xml:space="preserve">Sage BI Reporting passt sich Ihren Anforderungen für Ihre Dashboards und Analysen an. </t>
  </si>
  <si>
    <t>Die Analysen, die sofort durchgeführt werden, können anschließend aktualisiert, erläutert und in verschiedenen Ansichten präsentiert werden.</t>
  </si>
  <si>
    <t>Passen Sie die Auswahlkriterien und die Sprache an, falls erforderlich.</t>
  </si>
  <si>
    <t>Aktualisieren Sie die Arbeitsblätter.</t>
  </si>
  <si>
    <t>Analysieren Sie das Ergebnis.</t>
  </si>
  <si>
    <t>Gehen Sie zum Arbeitsblatt "Liste der Verkaufsposten" und führen Sie die folgenden Aktionen aus:</t>
  </si>
  <si>
    <t>Sage BI Reporting</t>
  </si>
  <si>
    <t>Melden Sie sich bei der Sitzung im Menü von Sage BI Reporting an.</t>
  </si>
  <si>
    <t>Discover Sage BI Reporting</t>
  </si>
  <si>
    <t>Sage BI Reporting adjusts to your needs, whether it's for recurring dashboards or one-time analyses.</t>
  </si>
  <si>
    <t>The analyses, performed instantly, can then be updated, validated, and presented in various views.</t>
  </si>
  <si>
    <t>Open the session from the Sage BI Reporting menu.</t>
  </si>
  <si>
    <t>Modify the selection criteria, and if needed, the language.</t>
  </si>
  <si>
    <t>Update the different sheets.</t>
  </si>
  <si>
    <t>Analyze the result.</t>
  </si>
  <si>
    <t>Go to the evolution of revenues sheet and perform the following actions:</t>
  </si>
  <si>
    <t>Ontdek Sage BI Reporting</t>
  </si>
  <si>
    <t>Sage BI Reporting past zich aan uw behoeften aan, of het nu gaat om terugkerende overzichten of eenmalige analyses.</t>
  </si>
  <si>
    <t>De analyses, die direct worden uitgevoerd, kunnen daarna worden bijgewerkt, onderbouwd en gepresenteerd vanuit verschillende perspectieven.</t>
  </si>
  <si>
    <t>Open de sessie in het menu Sage BI Reporting</t>
  </si>
  <si>
    <t>Wijzig de selectiecriteria en eventueel de taal.</t>
  </si>
  <si>
    <t>Werk de verschillende bladen bij.</t>
  </si>
  <si>
    <t>Analyseer het resultaat.</t>
  </si>
  <si>
    <t>Ga naar het blad evolutie opbrengsten en voer de volgende acties uit:</t>
  </si>
  <si>
    <t>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</si>
</sst>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entury Gothic"/>
      <family val="2"/>
    </font>
    <font>
      <sz val="11"/>
      <color theme="1"/>
      <name val="Arial"/>
      <family val="2"/>
    </font>
    <font>
      <sz val="24"/>
      <color theme="9" tint="-0.499984740745262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Sage Text Medium"/>
    </font>
    <font>
      <sz val="22"/>
      <color theme="0"/>
      <name val="Sage Headline Black"/>
    </font>
    <font>
      <shadow/>
      <sz val="14"/>
      <color rgb="FF000000"/>
      <name val="Sage Text"/>
    </font>
    <font>
      <sz val="11"/>
      <color theme="1"/>
      <name val="Sage Text Medium"/>
    </font>
    <font>
      <b/>
      <sz val="16"/>
      <color theme="0"/>
      <name val="Sage Text Medium"/>
    </font>
    <font>
      <sz val="18"/>
      <name val="Sage Text"/>
    </font>
    <font>
      <sz val="16"/>
      <color theme="0"/>
      <name val="Sage Text Medium"/>
    </font>
    <font>
      <sz val="16"/>
      <color theme="1"/>
      <name val="Sage Text Medium"/>
    </font>
    <font>
      <sz val="16"/>
      <name val="Sage Text Medium"/>
    </font>
    <font>
      <sz val="16"/>
      <name val="Sage Text"/>
    </font>
    <font>
      <sz val="12"/>
      <color theme="1"/>
      <name val="Sage Text"/>
    </font>
    <font>
      <b/>
      <sz val="22"/>
      <color theme="0"/>
      <name val="Sage Headline Black"/>
    </font>
    <font>
      <b/>
      <sz val="12"/>
      <color theme="0"/>
      <name val="Sage Headline Black"/>
    </font>
    <font>
      <sz val="20"/>
      <color theme="0"/>
      <name val="Sage Text"/>
    </font>
    <font>
      <sz val="11"/>
      <color theme="0"/>
      <name val="Sage Text"/>
    </font>
    <font>
      <b/>
      <sz val="12"/>
      <color theme="0"/>
      <name val="Sage Text"/>
    </font>
    <font>
      <i/>
      <sz val="11"/>
      <name val="Sage Text"/>
    </font>
    <font>
      <sz val="12"/>
      <color theme="0"/>
      <name val="Sage Text"/>
    </font>
    <font>
      <sz val="11"/>
      <name val="Sage Text"/>
    </font>
    <font>
      <sz val="11"/>
      <color theme="1"/>
      <name val="Sage Text"/>
    </font>
    <font>
      <sz val="71"/>
      <color rgb="FF00D639"/>
      <name val="Sage Text"/>
    </font>
    <font>
      <sz val="11"/>
      <color theme="2" tint="-9.9978637043366805E-2"/>
      <name val="Sage Text"/>
    </font>
    <font>
      <sz val="71"/>
      <color rgb="FF00A65C"/>
      <name val="Wingdings 3"/>
      <family val="1"/>
      <charset val="2"/>
    </font>
    <font>
      <sz val="12"/>
      <color theme="0"/>
      <name val="Calibri"/>
      <family val="2"/>
      <scheme val="minor"/>
    </font>
    <font>
      <b/>
      <sz val="12"/>
      <color theme="1"/>
      <name val="Sage Text"/>
    </font>
    <font>
      <i/>
      <sz val="12"/>
      <name val="Sage Tex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9" fontId="7" fillId="2" borderId="0" xfId="0" applyNumberFormat="1" applyFont="1" applyFill="1" applyAlignment="1">
      <alignment vertical="center"/>
    </xf>
    <xf numFmtId="14" fontId="9" fillId="2" borderId="0" xfId="0" applyNumberFormat="1" applyFont="1" applyFill="1" applyAlignment="1">
      <alignment horizontal="left" vertical="center"/>
    </xf>
    <xf numFmtId="49" fontId="2" fillId="3" borderId="0" xfId="0" applyNumberFormat="1" applyFont="1" applyFill="1"/>
    <xf numFmtId="49" fontId="2" fillId="3" borderId="0" xfId="0" quotePrefix="1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1" fillId="3" borderId="0" xfId="2" applyFont="1" applyFill="1"/>
    <xf numFmtId="0" fontId="12" fillId="3" borderId="0" xfId="2" applyFont="1" applyFill="1" applyAlignment="1">
      <alignment horizontal="left" vertical="center" indent="1"/>
    </xf>
    <xf numFmtId="0" fontId="12" fillId="3" borderId="0" xfId="2" applyFont="1" applyFill="1" applyAlignment="1">
      <alignment horizontal="left" vertical="center" indent="2"/>
    </xf>
    <xf numFmtId="0" fontId="2" fillId="3" borderId="0" xfId="2" applyFont="1" applyFill="1" applyAlignment="1">
      <alignment horizontal="center"/>
    </xf>
    <xf numFmtId="49" fontId="2" fillId="3" borderId="0" xfId="2" quotePrefix="1" applyNumberFormat="1" applyFont="1" applyFill="1" applyAlignment="1">
      <alignment horizontal="center"/>
    </xf>
    <xf numFmtId="49" fontId="2" fillId="3" borderId="0" xfId="2" applyNumberFormat="1" applyFont="1" applyFill="1"/>
    <xf numFmtId="0" fontId="10" fillId="3" borderId="0" xfId="2" applyFont="1" applyFill="1"/>
    <xf numFmtId="0" fontId="11" fillId="2" borderId="1" xfId="2" applyFont="1" applyFill="1" applyBorder="1"/>
    <xf numFmtId="0" fontId="12" fillId="2" borderId="1" xfId="2" applyFont="1" applyFill="1" applyBorder="1" applyAlignment="1">
      <alignment horizontal="left" vertical="center" indent="1"/>
    </xf>
    <xf numFmtId="0" fontId="12" fillId="2" borderId="1" xfId="2" applyFont="1" applyFill="1" applyBorder="1" applyAlignment="1">
      <alignment horizontal="left" vertical="center" indent="2"/>
    </xf>
    <xf numFmtId="0" fontId="2" fillId="2" borderId="1" xfId="2" applyFont="1" applyFill="1" applyBorder="1" applyAlignment="1">
      <alignment horizontal="center"/>
    </xf>
    <xf numFmtId="49" fontId="2" fillId="2" borderId="1" xfId="2" quotePrefix="1" applyNumberFormat="1" applyFont="1" applyFill="1" applyBorder="1" applyAlignment="1">
      <alignment horizontal="center"/>
    </xf>
    <xf numFmtId="49" fontId="2" fillId="2" borderId="1" xfId="2" applyNumberFormat="1" applyFont="1" applyFill="1" applyBorder="1"/>
    <xf numFmtId="0" fontId="10" fillId="2" borderId="1" xfId="2" applyFont="1" applyFill="1" applyBorder="1"/>
    <xf numFmtId="0" fontId="1" fillId="2" borderId="0" xfId="2" applyFill="1"/>
    <xf numFmtId="0" fontId="13" fillId="0" borderId="0" xfId="2" applyFont="1" applyAlignment="1">
      <alignment horizontal="left" vertical="center"/>
    </xf>
    <xf numFmtId="0" fontId="14" fillId="2" borderId="0" xfId="2" applyFont="1" applyFill="1"/>
    <xf numFmtId="0" fontId="15" fillId="3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indent="1"/>
    </xf>
    <xf numFmtId="0" fontId="17" fillId="2" borderId="0" xfId="2" applyFont="1" applyFill="1" applyAlignment="1">
      <alignment horizontal="left" vertical="center" indent="1"/>
    </xf>
    <xf numFmtId="0" fontId="18" fillId="2" borderId="0" xfId="2" applyFont="1" applyFill="1" applyAlignment="1">
      <alignment horizontal="left" vertical="center" indent="1"/>
    </xf>
    <xf numFmtId="0" fontId="1" fillId="2" borderId="0" xfId="2" applyFill="1" applyAlignment="1">
      <alignment vertical="center"/>
    </xf>
    <xf numFmtId="0" fontId="18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9" fillId="2" borderId="0" xfId="2" applyFont="1" applyFill="1" applyAlignment="1">
      <alignment horizontal="left" indent="1"/>
    </xf>
    <xf numFmtId="0" fontId="20" fillId="2" borderId="0" xfId="2" applyFont="1" applyFill="1" applyAlignment="1">
      <alignment horizontal="left" indent="1"/>
    </xf>
    <xf numFmtId="0" fontId="21" fillId="2" borderId="0" xfId="2" applyFont="1" applyFill="1" applyAlignment="1">
      <alignment vertical="center" wrapText="1"/>
    </xf>
    <xf numFmtId="0" fontId="10" fillId="3" borderId="0" xfId="0" applyFont="1" applyFill="1"/>
    <xf numFmtId="0" fontId="11" fillId="3" borderId="0" xfId="0" applyFont="1" applyFill="1"/>
    <xf numFmtId="0" fontId="22" fillId="3" borderId="0" xfId="0" applyFont="1" applyFill="1" applyAlignment="1">
      <alignment horizontal="left" vertical="center" indent="1"/>
    </xf>
    <xf numFmtId="0" fontId="22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0" fillId="0" borderId="3" xfId="0" applyFont="1" applyBorder="1"/>
    <xf numFmtId="0" fontId="11" fillId="0" borderId="3" xfId="0" applyFont="1" applyBorder="1"/>
    <xf numFmtId="0" fontId="22" fillId="0" borderId="3" xfId="0" applyFont="1" applyBorder="1" applyAlignment="1">
      <alignment horizontal="left" vertical="center" indent="1"/>
    </xf>
    <xf numFmtId="0" fontId="22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49" fontId="2" fillId="0" borderId="3" xfId="0" quotePrefix="1" applyNumberFormat="1" applyFont="1" applyBorder="1" applyAlignment="1">
      <alignment horizontal="center"/>
    </xf>
    <xf numFmtId="49" fontId="2" fillId="0" borderId="3" xfId="0" applyNumberFormat="1" applyFont="1" applyBorder="1"/>
    <xf numFmtId="0" fontId="10" fillId="0" borderId="0" xfId="0" applyFont="1"/>
    <xf numFmtId="0" fontId="11" fillId="0" borderId="0" xfId="0" applyFont="1"/>
    <xf numFmtId="0" fontId="22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quotePrefix="1" applyNumberFormat="1" applyFont="1" applyAlignment="1">
      <alignment horizontal="center"/>
    </xf>
    <xf numFmtId="49" fontId="2" fillId="0" borderId="0" xfId="0" applyNumberFormat="1" applyFont="1"/>
    <xf numFmtId="0" fontId="24" fillId="0" borderId="0" xfId="0" applyFont="1" applyAlignment="1">
      <alignment horizontal="center"/>
    </xf>
    <xf numFmtId="49" fontId="24" fillId="0" borderId="0" xfId="0" quotePrefix="1" applyNumberFormat="1" applyFont="1" applyAlignment="1">
      <alignment horizontal="center"/>
    </xf>
    <xf numFmtId="0" fontId="25" fillId="0" borderId="0" xfId="0" applyFont="1"/>
    <xf numFmtId="49" fontId="29" fillId="2" borderId="0" xfId="0" applyNumberFormat="1" applyFont="1" applyFill="1" applyAlignment="1">
      <alignment vertical="center"/>
    </xf>
    <xf numFmtId="0" fontId="30" fillId="0" borderId="0" xfId="0" applyFont="1"/>
    <xf numFmtId="14" fontId="27" fillId="2" borderId="0" xfId="0" applyNumberFormat="1" applyFont="1" applyFill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5" fillId="3" borderId="0" xfId="0" applyFont="1" applyFill="1"/>
    <xf numFmtId="0" fontId="32" fillId="0" borderId="0" xfId="0" applyFont="1"/>
    <xf numFmtId="0" fontId="29" fillId="0" borderId="0" xfId="0" applyFont="1" applyAlignment="1">
      <alignment vertical="center"/>
    </xf>
    <xf numFmtId="0" fontId="24" fillId="3" borderId="0" xfId="0" applyFont="1" applyFill="1" applyAlignment="1">
      <alignment horizontal="center"/>
    </xf>
    <xf numFmtId="49" fontId="24" fillId="3" borderId="0" xfId="0" quotePrefix="1" applyNumberFormat="1" applyFont="1" applyFill="1" applyAlignment="1">
      <alignment horizontal="center"/>
    </xf>
    <xf numFmtId="0" fontId="24" fillId="0" borderId="3" xfId="0" applyFont="1" applyBorder="1" applyAlignment="1">
      <alignment horizontal="center"/>
    </xf>
    <xf numFmtId="49" fontId="24" fillId="0" borderId="3" xfId="0" quotePrefix="1" applyNumberFormat="1" applyFont="1" applyBorder="1" applyAlignment="1">
      <alignment horizontal="center"/>
    </xf>
    <xf numFmtId="0" fontId="25" fillId="0" borderId="3" xfId="0" applyFont="1" applyBorder="1"/>
    <xf numFmtId="0" fontId="28" fillId="3" borderId="4" xfId="0" applyFont="1" applyFill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164" fontId="35" fillId="0" borderId="4" xfId="0" applyNumberFormat="1" applyFont="1" applyBorder="1" applyAlignment="1">
      <alignment horizontal="center" vertical="center"/>
    </xf>
    <xf numFmtId="4" fontId="21" fillId="0" borderId="0" xfId="0" applyNumberFormat="1" applyFont="1" applyAlignment="1">
      <alignment vertical="center"/>
    </xf>
    <xf numFmtId="14" fontId="36" fillId="2" borderId="0" xfId="0" applyNumberFormat="1" applyFont="1" applyFill="1" applyAlignment="1">
      <alignment horizontal="left" vertical="center"/>
    </xf>
    <xf numFmtId="10" fontId="35" fillId="0" borderId="4" xfId="1" applyNumberFormat="1" applyFont="1" applyBorder="1" applyAlignment="1">
      <alignment horizontal="center" vertical="center"/>
    </xf>
    <xf numFmtId="0" fontId="34" fillId="3" borderId="4" xfId="0" applyFont="1" applyFill="1" applyBorder="1" applyAlignment="1">
      <alignment horizontal="right" vertical="center"/>
    </xf>
    <xf numFmtId="0" fontId="34" fillId="3" borderId="5" xfId="0" applyFont="1" applyFill="1" applyBorder="1" applyAlignment="1">
      <alignment horizontal="right" vertical="center"/>
    </xf>
    <xf numFmtId="0" fontId="28" fillId="3" borderId="6" xfId="0" applyFont="1" applyFill="1" applyBorder="1" applyAlignment="1">
      <alignment vertical="center"/>
    </xf>
    <xf numFmtId="49" fontId="29" fillId="2" borderId="6" xfId="0" applyNumberFormat="1" applyFont="1" applyFill="1" applyBorder="1" applyAlignment="1">
      <alignment horizontal="left" vertical="center"/>
    </xf>
    <xf numFmtId="49" fontId="29" fillId="2" borderId="7" xfId="0" applyNumberFormat="1" applyFont="1" applyFill="1" applyBorder="1" applyAlignment="1">
      <alignment horizontal="left" vertical="center"/>
    </xf>
    <xf numFmtId="49" fontId="29" fillId="2" borderId="5" xfId="0" applyNumberFormat="1" applyFont="1" applyFill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26" fillId="3" borderId="4" xfId="0" applyFont="1" applyFill="1" applyBorder="1" applyAlignment="1">
      <alignment horizontal="left" vertical="center"/>
    </xf>
  </cellXfs>
  <cellStyles count="3">
    <cellStyle name="Normal" xfId="0" builtinId="0"/>
    <cellStyle name="Normal 8" xfId="2" xr:uid="{12D8E361-A3C4-46D0-AD20-025265247B67}"/>
    <cellStyle name="Percent" xfId="1" builtinId="5"/>
  </cellStyles>
  <dxfs count="95">
    <dxf>
      <fill>
        <patternFill>
          <bgColor theme="9" tint="0.79998168889431442"/>
        </patternFill>
      </fill>
    </dxf>
    <dxf>
      <fill>
        <patternFill>
          <bgColor rgb="FFE84D4F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ont>
        <color theme="0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ont>
        <name val="Sage Text"/>
        <scheme val="none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none">
          <fgColor indexed="64"/>
          <bgColor auto="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1"/>
      </font>
      <border>
        <bottom style="medium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7" xr9:uid="{4A36B309-874F-47FD-9E8B-F6CC50CF25D0}">
      <tableStyleElement type="wholeTable" dxfId="94"/>
      <tableStyleElement type="headerRow" dxfId="93"/>
      <tableStyleElement type="totalRow" dxfId="92"/>
      <tableStyleElement type="firstColumn" dxfId="91"/>
      <tableStyleElement type="lastColumn" dxfId="90"/>
      <tableStyleElement type="firstRowStripe" dxfId="89"/>
      <tableStyleElement type="firstColumnStripe" dxfId="88"/>
    </tableStyle>
  </tableStyles>
  <colors>
    <mruColors>
      <color rgb="FF00A65C"/>
      <color rgb="FFE84D4F"/>
      <color rgb="FF00D639"/>
      <color rgb="FFFFAFAF"/>
      <color rgb="FFBEF4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styles" Target="styles.xml"/><Relationship Id="rId18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pivotCacheDefinition" Target="pivotCache/pivotCacheDefinition1.xml"/><Relationship Id="rId12" Type="http://schemas.openxmlformats.org/officeDocument/2006/relationships/connections" Target="connections.xml"/><Relationship Id="rId17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microsoft.com/office/2022/10/relationships/richValueRel" Target="richData/richValueRel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23" Type="http://schemas.openxmlformats.org/officeDocument/2006/relationships/customXml" Target="../customXml/item3.xml"/><Relationship Id="rId10" Type="http://schemas.microsoft.com/office/2007/relationships/slicerCache" Target="slicerCaches/slicerCache3.xml"/><Relationship Id="rId19" Type="http://schemas.microsoft.com/office/2017/06/relationships/rdRichValueTypes" Target="richData/rdRichValueTypes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[sbr_fr_comptabilité_evolution_des_postes de_ventes.xlsx]Evolutie opbrengsten!Tableau croisé dynamique21</c:name>
    <c:fmtId val="1"/>
  </c:pivotSource>
  <c:chart>
    <c:autoTitleDeleted val="0"/>
    <c:pivotFmts>
      <c:pivotFmt>
        <c:idx val="0"/>
        <c:spPr>
          <a:solidFill>
            <a:schemeClr val="tx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age Text" panose="02010503040201060103" pitchFamily="2" charset="0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A65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age Text" panose="02010503040201060103" pitchFamily="2" charset="0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A65C"/>
          </a:solidFill>
          <a:ln>
            <a:noFill/>
          </a:ln>
          <a:effectLst/>
        </c:spP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'Evolutie opbrengsten'!$W$4:$W$5</c:f>
              <c:strCache>
                <c:ptCount val="1"/>
                <c:pt idx="0">
                  <c:v>Solde P2</c:v>
                </c:pt>
              </c:strCache>
            </c:strRef>
          </c:tx>
          <c:spPr>
            <a:solidFill>
              <a:srgbClr val="00A65C"/>
            </a:solidFill>
            <a:ln>
              <a:noFill/>
            </a:ln>
            <a:effectLst/>
          </c:spPr>
          <c:invertIfNegative val="0"/>
          <c:cat>
            <c:strRef>
              <c:f>'Evolutie opbrengsten'!$V$6:$V$35</c:f>
              <c:strCache>
                <c:ptCount val="29"/>
                <c:pt idx="0">
                  <c:v>(blank)</c:v>
                </c:pt>
                <c:pt idx="1">
                  <c:v>Alix Roussel                            </c:v>
                </c:pt>
                <c:pt idx="2">
                  <c:v>AllSports                               </c:v>
                </c:pt>
                <c:pt idx="3">
                  <c:v>Bart Bakeland                           </c:v>
                </c:pt>
                <c:pt idx="4">
                  <c:v>Charlotte d’Ursel                       </c:v>
                </c:pt>
                <c:pt idx="5">
                  <c:v>Club Brugge KV                          </c:v>
                </c:pt>
                <c:pt idx="6">
                  <c:v>Delphine Dediste                        </c:v>
                </c:pt>
                <c:pt idx="7">
                  <c:v>Disport SA                              </c:v>
                </c:pt>
                <c:pt idx="8">
                  <c:v>Eric Vandermaele                        </c:v>
                </c:pt>
                <c:pt idx="9">
                  <c:v>Fanny Bricart                           </c:v>
                </c:pt>
                <c:pt idx="10">
                  <c:v>Femke Huysmans                          </c:v>
                </c:pt>
                <c:pt idx="11">
                  <c:v>Galdys Fontaine                         </c:v>
                </c:pt>
                <c:pt idx="12">
                  <c:v>Geert Janssens                          </c:v>
                </c:pt>
                <c:pt idx="13">
                  <c:v>Herman Vandercruise                     </c:v>
                </c:pt>
                <c:pt idx="14">
                  <c:v>Imke Kleingeld                          </c:v>
                </c:pt>
                <c:pt idx="15">
                  <c:v>Jacky Leon                              </c:v>
                </c:pt>
                <c:pt idx="16">
                  <c:v>Jos Boelen (particulier)                </c:v>
                </c:pt>
                <c:pt idx="17">
                  <c:v>Julie Godart                            </c:v>
                </c:pt>
                <c:pt idx="18">
                  <c:v>Karine Peeters                          </c:v>
                </c:pt>
                <c:pt idx="19">
                  <c:v>Kathe Dewaele                           </c:v>
                </c:pt>
                <c:pt idx="20">
                  <c:v>Luc Barthélemi                          </c:v>
                </c:pt>
                <c:pt idx="21">
                  <c:v>Patrick Deponge (particulier)           </c:v>
                </c:pt>
                <c:pt idx="22">
                  <c:v>Peggy Roussel                           </c:v>
                </c:pt>
                <c:pt idx="23">
                  <c:v>Pierre Vanderschueren                   </c:v>
                </c:pt>
                <c:pt idx="24">
                  <c:v>Roberto Fernandez                       </c:v>
                </c:pt>
                <c:pt idx="25">
                  <c:v>Royal Standard Liège                    </c:v>
                </c:pt>
                <c:pt idx="26">
                  <c:v>Sport 2000                              </c:v>
                </c:pt>
                <c:pt idx="27">
                  <c:v>Tineke de Vos                           </c:v>
                </c:pt>
                <c:pt idx="28">
                  <c:v>AllSports Vlaanderen                    </c:v>
                </c:pt>
              </c:strCache>
            </c:strRef>
          </c:cat>
          <c:val>
            <c:numRef>
              <c:f>'Evolutie opbrengsten'!$W$6:$W$35</c:f>
              <c:numCache>
                <c:formatCode>General</c:formatCode>
                <c:ptCount val="29"/>
                <c:pt idx="0">
                  <c:v>0</c:v>
                </c:pt>
                <c:pt idx="1">
                  <c:v>5507</c:v>
                </c:pt>
                <c:pt idx="2">
                  <c:v>922</c:v>
                </c:pt>
                <c:pt idx="3">
                  <c:v>10573.41</c:v>
                </c:pt>
                <c:pt idx="4">
                  <c:v>9279.5</c:v>
                </c:pt>
                <c:pt idx="5">
                  <c:v>19680</c:v>
                </c:pt>
                <c:pt idx="6">
                  <c:v>8076</c:v>
                </c:pt>
                <c:pt idx="7">
                  <c:v>79114</c:v>
                </c:pt>
                <c:pt idx="8">
                  <c:v>4400.41</c:v>
                </c:pt>
                <c:pt idx="9">
                  <c:v>5563.41</c:v>
                </c:pt>
                <c:pt idx="10">
                  <c:v>5392</c:v>
                </c:pt>
                <c:pt idx="11">
                  <c:v>2522</c:v>
                </c:pt>
                <c:pt idx="12">
                  <c:v>2039</c:v>
                </c:pt>
                <c:pt idx="13">
                  <c:v>5747</c:v>
                </c:pt>
                <c:pt idx="14">
                  <c:v>3385</c:v>
                </c:pt>
                <c:pt idx="15">
                  <c:v>4007.5</c:v>
                </c:pt>
                <c:pt idx="16">
                  <c:v>2636</c:v>
                </c:pt>
                <c:pt idx="17">
                  <c:v>5059.33</c:v>
                </c:pt>
                <c:pt idx="18">
                  <c:v>8717</c:v>
                </c:pt>
                <c:pt idx="19">
                  <c:v>8547.5</c:v>
                </c:pt>
                <c:pt idx="20">
                  <c:v>9459</c:v>
                </c:pt>
                <c:pt idx="21">
                  <c:v>4086.5</c:v>
                </c:pt>
                <c:pt idx="22">
                  <c:v>8337.41</c:v>
                </c:pt>
                <c:pt idx="23">
                  <c:v>8065.33</c:v>
                </c:pt>
                <c:pt idx="24">
                  <c:v>8868.5</c:v>
                </c:pt>
                <c:pt idx="25">
                  <c:v>24880</c:v>
                </c:pt>
                <c:pt idx="26">
                  <c:v>118280</c:v>
                </c:pt>
                <c:pt idx="27">
                  <c:v>6062.5</c:v>
                </c:pt>
                <c:pt idx="28">
                  <c:v>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6-463B-8DC9-5192DD03FA4E}"/>
            </c:ext>
          </c:extLst>
        </c:ser>
        <c:ser>
          <c:idx val="1"/>
          <c:order val="1"/>
          <c:tx>
            <c:strRef>
              <c:f>'Evolutie opbrengsten'!$X$4:$X$5</c:f>
              <c:strCache>
                <c:ptCount val="1"/>
                <c:pt idx="0">
                  <c:v>Solde P1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'Evolutie opbrengsten'!$V$6:$V$35</c:f>
              <c:strCache>
                <c:ptCount val="29"/>
                <c:pt idx="0">
                  <c:v>(blank)</c:v>
                </c:pt>
                <c:pt idx="1">
                  <c:v>Alix Roussel                            </c:v>
                </c:pt>
                <c:pt idx="2">
                  <c:v>AllSports                               </c:v>
                </c:pt>
                <c:pt idx="3">
                  <c:v>Bart Bakeland                           </c:v>
                </c:pt>
                <c:pt idx="4">
                  <c:v>Charlotte d’Ursel                       </c:v>
                </c:pt>
                <c:pt idx="5">
                  <c:v>Club Brugge KV                          </c:v>
                </c:pt>
                <c:pt idx="6">
                  <c:v>Delphine Dediste                        </c:v>
                </c:pt>
                <c:pt idx="7">
                  <c:v>Disport SA                              </c:v>
                </c:pt>
                <c:pt idx="8">
                  <c:v>Eric Vandermaele                        </c:v>
                </c:pt>
                <c:pt idx="9">
                  <c:v>Fanny Bricart                           </c:v>
                </c:pt>
                <c:pt idx="10">
                  <c:v>Femke Huysmans                          </c:v>
                </c:pt>
                <c:pt idx="11">
                  <c:v>Galdys Fontaine                         </c:v>
                </c:pt>
                <c:pt idx="12">
                  <c:v>Geert Janssens                          </c:v>
                </c:pt>
                <c:pt idx="13">
                  <c:v>Herman Vandercruise                     </c:v>
                </c:pt>
                <c:pt idx="14">
                  <c:v>Imke Kleingeld                          </c:v>
                </c:pt>
                <c:pt idx="15">
                  <c:v>Jacky Leon                              </c:v>
                </c:pt>
                <c:pt idx="16">
                  <c:v>Jos Boelen (particulier)                </c:v>
                </c:pt>
                <c:pt idx="17">
                  <c:v>Julie Godart                            </c:v>
                </c:pt>
                <c:pt idx="18">
                  <c:v>Karine Peeters                          </c:v>
                </c:pt>
                <c:pt idx="19">
                  <c:v>Kathe Dewaele                           </c:v>
                </c:pt>
                <c:pt idx="20">
                  <c:v>Luc Barthélemi                          </c:v>
                </c:pt>
                <c:pt idx="21">
                  <c:v>Patrick Deponge (particulier)           </c:v>
                </c:pt>
                <c:pt idx="22">
                  <c:v>Peggy Roussel                           </c:v>
                </c:pt>
                <c:pt idx="23">
                  <c:v>Pierre Vanderschueren                   </c:v>
                </c:pt>
                <c:pt idx="24">
                  <c:v>Roberto Fernandez                       </c:v>
                </c:pt>
                <c:pt idx="25">
                  <c:v>Royal Standard Liège                    </c:v>
                </c:pt>
                <c:pt idx="26">
                  <c:v>Sport 2000                              </c:v>
                </c:pt>
                <c:pt idx="27">
                  <c:v>Tineke de Vos                           </c:v>
                </c:pt>
                <c:pt idx="28">
                  <c:v>AllSports Vlaanderen                    </c:v>
                </c:pt>
              </c:strCache>
            </c:strRef>
          </c:cat>
          <c:val>
            <c:numRef>
              <c:f>'Evolutie opbrengsten'!$X$6:$X$35</c:f>
              <c:numCache>
                <c:formatCode>General</c:formatCode>
                <c:ptCount val="29"/>
                <c:pt idx="0">
                  <c:v>-1000</c:v>
                </c:pt>
                <c:pt idx="1">
                  <c:v>8005.5</c:v>
                </c:pt>
                <c:pt idx="2">
                  <c:v>0</c:v>
                </c:pt>
                <c:pt idx="3">
                  <c:v>6152.5</c:v>
                </c:pt>
                <c:pt idx="4">
                  <c:v>8800</c:v>
                </c:pt>
                <c:pt idx="5">
                  <c:v>18785</c:v>
                </c:pt>
                <c:pt idx="6">
                  <c:v>3170.41</c:v>
                </c:pt>
                <c:pt idx="7">
                  <c:v>74768</c:v>
                </c:pt>
                <c:pt idx="8">
                  <c:v>6927</c:v>
                </c:pt>
                <c:pt idx="9">
                  <c:v>3433</c:v>
                </c:pt>
                <c:pt idx="10">
                  <c:v>9467.5</c:v>
                </c:pt>
                <c:pt idx="11">
                  <c:v>7476.33</c:v>
                </c:pt>
                <c:pt idx="12">
                  <c:v>8467.5</c:v>
                </c:pt>
                <c:pt idx="13">
                  <c:v>8682.41</c:v>
                </c:pt>
                <c:pt idx="14">
                  <c:v>7161.41</c:v>
                </c:pt>
                <c:pt idx="15">
                  <c:v>5045</c:v>
                </c:pt>
                <c:pt idx="16">
                  <c:v>5012</c:v>
                </c:pt>
                <c:pt idx="17">
                  <c:v>2542</c:v>
                </c:pt>
                <c:pt idx="18">
                  <c:v>4314.5</c:v>
                </c:pt>
                <c:pt idx="19">
                  <c:v>5761.41</c:v>
                </c:pt>
                <c:pt idx="20">
                  <c:v>4007.5</c:v>
                </c:pt>
                <c:pt idx="21">
                  <c:v>1915</c:v>
                </c:pt>
                <c:pt idx="22">
                  <c:v>7961</c:v>
                </c:pt>
                <c:pt idx="23">
                  <c:v>8030</c:v>
                </c:pt>
                <c:pt idx="24">
                  <c:v>5059.33</c:v>
                </c:pt>
                <c:pt idx="25">
                  <c:v>23790</c:v>
                </c:pt>
                <c:pt idx="26">
                  <c:v>114300</c:v>
                </c:pt>
                <c:pt idx="27">
                  <c:v>2860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6-463B-8DC9-5192DD03F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60423007"/>
        <c:axId val="360423487"/>
      </c:barChart>
      <c:catAx>
        <c:axId val="360423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age Text" panose="02010503040201060103" pitchFamily="2" charset="0"/>
                <a:ea typeface="+mn-ea"/>
                <a:cs typeface="+mn-cs"/>
              </a:defRPr>
            </a:pPr>
            <a:endParaRPr lang="en-US"/>
          </a:p>
        </c:txPr>
        <c:crossAx val="360423487"/>
        <c:crosses val="autoZero"/>
        <c:auto val="1"/>
        <c:lblAlgn val="ctr"/>
        <c:lblOffset val="100"/>
        <c:noMultiLvlLbl val="0"/>
      </c:catAx>
      <c:valAx>
        <c:axId val="360423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ge Text" panose="02010503040201060103" pitchFamily="2" charset="0"/>
                <a:ea typeface="+mn-ea"/>
                <a:cs typeface="+mn-cs"/>
              </a:defRPr>
            </a:pPr>
            <a:endParaRPr lang="en-US"/>
          </a:p>
        </c:txPr>
        <c:crossAx val="360423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ge Text" panose="02010503040201060103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ge Text" panose="02010503040201060103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[sbr_fr_comptabilité_evolution_des_postes de_ventes.xlsx]Evolutie opbrengsten!Tableau croisé dynamique22</c:name>
    <c:fmtId val="9"/>
  </c:pivotSource>
  <c:chart>
    <c:autoTitleDeleted val="0"/>
    <c:pivotFmts>
      <c:pivotFmt>
        <c:idx val="0"/>
        <c:spPr>
          <a:solidFill>
            <a:schemeClr val="tx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D639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'Evolutie opbrengsten'!$AB$4:$AB$5</c:f>
              <c:strCache>
                <c:ptCount val="1"/>
                <c:pt idx="0">
                  <c:v>Solde P1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'Evolutie opbrengsten'!$AA$6:$AA$7</c:f>
              <c:strCache>
                <c:ptCount val="1"/>
                <c:pt idx="0">
                  <c:v>INCOME    </c:v>
                </c:pt>
              </c:strCache>
            </c:strRef>
          </c:cat>
          <c:val>
            <c:numRef>
              <c:f>'Evolutie opbrengsten'!$AB$6:$AB$7</c:f>
              <c:numCache>
                <c:formatCode>General</c:formatCode>
                <c:ptCount val="1"/>
                <c:pt idx="0">
                  <c:v>360894.30000000005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D-4ED2-BDEB-A6A1917E065B}"/>
            </c:ext>
          </c:extLst>
        </c:ser>
        <c:ser>
          <c:idx val="1"/>
          <c:order val="1"/>
          <c:tx>
            <c:strRef>
              <c:f>'Evolutie opbrengsten'!$AC$4:$AC$5</c:f>
              <c:strCache>
                <c:ptCount val="1"/>
                <c:pt idx="0">
                  <c:v>Solde P2</c:v>
                </c:pt>
              </c:strCache>
            </c:strRef>
          </c:tx>
          <c:spPr>
            <a:solidFill>
              <a:srgbClr val="00D639"/>
            </a:solidFill>
            <a:ln>
              <a:noFill/>
            </a:ln>
            <a:effectLst/>
          </c:spPr>
          <c:invertIfNegative val="0"/>
          <c:cat>
            <c:strRef>
              <c:f>'Evolutie opbrengsten'!$AA$6:$AA$7</c:f>
              <c:strCache>
                <c:ptCount val="1"/>
                <c:pt idx="0">
                  <c:v>INCOME    </c:v>
                </c:pt>
              </c:strCache>
            </c:strRef>
          </c:cat>
          <c:val>
            <c:numRef>
              <c:f>'Evolutie opbrengsten'!$AC$6:$AC$7</c:f>
              <c:numCache>
                <c:formatCode>General</c:formatCode>
                <c:ptCount val="1"/>
                <c:pt idx="0">
                  <c:v>380057.30000000005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DD-4ED2-BDEB-A6A1917E0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9729455"/>
        <c:axId val="1719722735"/>
      </c:barChart>
      <c:catAx>
        <c:axId val="1719729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722735"/>
        <c:crosses val="autoZero"/>
        <c:auto val="1"/>
        <c:lblAlgn val="ctr"/>
        <c:lblOffset val="100"/>
        <c:noMultiLvlLbl val="0"/>
      </c:catAx>
      <c:valAx>
        <c:axId val="1719722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729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466725</xdr:colOff>
      <xdr:row>8</xdr:row>
      <xdr:rowOff>161925</xdr:rowOff>
    </xdr:from>
    <xdr:to>
      <xdr:col>10</xdr:col>
      <xdr:colOff>476250</xdr:colOff>
      <xdr:row>11</xdr:row>
      <xdr:rowOff>142875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AEF3E407-4A05-43DD-BCA9-8674A82673B0}"/>
            </a:ext>
          </a:extLst>
        </xdr:cNvPr>
        <xdr:cNvSpPr/>
      </xdr:nvSpPr>
      <xdr:spPr>
        <a:xfrm>
          <a:off x="11420475" y="1352550"/>
          <a:ext cx="933450" cy="800100"/>
        </a:xfrm>
        <a:prstGeom prst="ellipse">
          <a:avLst/>
        </a:prstGeom>
        <a:noFill/>
        <a:ln w="476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19049</xdr:colOff>
      <xdr:row>16</xdr:row>
      <xdr:rowOff>0</xdr:rowOff>
    </xdr:from>
    <xdr:to>
      <xdr:col>2</xdr:col>
      <xdr:colOff>901811</xdr:colOff>
      <xdr:row>29</xdr:row>
      <xdr:rowOff>53976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Compte Général - Code">
              <a:extLst>
                <a:ext uri="{FF2B5EF4-FFF2-40B4-BE49-F238E27FC236}">
                  <a16:creationId xmlns:a16="http://schemas.microsoft.com/office/drawing/2014/main" id="{B7AA20C0-1015-E53C-2B1D-4F891481C8A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pte Général - Cod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49" y="6010275"/>
              <a:ext cx="22955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28575</xdr:colOff>
      <xdr:row>29</xdr:row>
      <xdr:rowOff>95250</xdr:rowOff>
    </xdr:from>
    <xdr:to>
      <xdr:col>2</xdr:col>
      <xdr:colOff>865617</xdr:colOff>
      <xdr:row>42</xdr:row>
      <xdr:rowOff>149225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Compte Général - Type Code">
              <a:extLst>
                <a:ext uri="{FF2B5EF4-FFF2-40B4-BE49-F238E27FC236}">
                  <a16:creationId xmlns:a16="http://schemas.microsoft.com/office/drawing/2014/main" id="{51129B23-4664-12E8-D2A8-C19D9FA250B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pte Général - Type Cod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8582025"/>
              <a:ext cx="22669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560</xdr:colOff>
      <xdr:row>2</xdr:row>
      <xdr:rowOff>204284</xdr:rowOff>
    </xdr:from>
    <xdr:to>
      <xdr:col>19</xdr:col>
      <xdr:colOff>21141</xdr:colOff>
      <xdr:row>11</xdr:row>
      <xdr:rowOff>477518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Tiers - Nom">
              <a:extLst>
                <a:ext uri="{FF2B5EF4-FFF2-40B4-BE49-F238E27FC236}">
                  <a16:creationId xmlns:a16="http://schemas.microsoft.com/office/drawing/2014/main" id="{28550CB3-917E-0F72-5D5A-2DC1F01C2E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ers - Nom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119972" y="745976"/>
              <a:ext cx="5517178" cy="29063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12</xdr:col>
      <xdr:colOff>161924</xdr:colOff>
      <xdr:row>12</xdr:row>
      <xdr:rowOff>157161</xdr:rowOff>
    </xdr:from>
    <xdr:to>
      <xdr:col>20</xdr:col>
      <xdr:colOff>609599</xdr:colOff>
      <xdr:row>48</xdr:row>
      <xdr:rowOff>133350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D85DEBD2-66C7-949D-C31D-554ED2A115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114299</xdr:colOff>
      <xdr:row>11</xdr:row>
      <xdr:rowOff>342900</xdr:rowOff>
    </xdr:from>
    <xdr:to>
      <xdr:col>8</xdr:col>
      <xdr:colOff>152400</xdr:colOff>
      <xdr:row>11</xdr:row>
      <xdr:rowOff>2976562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3B26FDD7-AC1F-CF83-8D20-A98B1A66A6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Gonzalez, Christophe" refreshedDate="45628.699860879628" createdVersion="3" refreshedVersion="8" minRefreshableVersion="3" recordCount="79" xr:uid="{0E1B91C5-0A35-4A36-91BE-D9E14B8A230B}">
  <cacheSource type="external" connectionId="1"/>
  <cacheFields count="8">
    <cacheField name="Compte Général - Type Code" numFmtId="0">
      <sharedItems count="2">
        <s v="INCOME    "/>
        <s v="EXPENSE   " u="1"/>
      </sharedItems>
    </cacheField>
    <cacheField name="Compte Général - Code" numFmtId="0">
      <sharedItems count="62">
        <s v="700000    "/>
        <s v="700100    "/>
        <s v="701000    "/>
        <s v="702000    "/>
        <s v="706000    "/>
        <s v="600000    " u="1"/>
        <s v="602000    " u="1"/>
        <s v="604000    " u="1"/>
        <s v="611262    " u="1"/>
        <s v="611263    " u="1"/>
        <s v="611312    " u="1"/>
        <s v="611340    " u="1"/>
        <s v="612110    " u="1"/>
        <s v="612120    " u="1"/>
        <s v="612420    " u="1"/>
        <s v="612500    " u="1"/>
        <s v="612520    " u="1"/>
        <s v="612550    " u="1"/>
        <s v="613210    " u="1"/>
        <s v="613300    " u="1"/>
        <s v="613500    " u="1"/>
        <s v="613600    " u="1"/>
        <s v="613612    " u="1"/>
        <s v="613640    " u="1"/>
        <s v="615200    " u="1"/>
        <s v="615210    " u="1"/>
        <s v="616800    " u="1"/>
        <s v="618000    " u="1"/>
        <s v="620200    " u="1"/>
        <s v="620300    " u="1"/>
        <s v="621020    " u="1"/>
        <s v="621030    " u="1"/>
        <s v="625020    " u="1"/>
        <s v="625030    " u="1"/>
        <s v="625120    " u="1"/>
        <s v="625130    " u="1"/>
        <s v="626020    " u="1"/>
        <s v="626030    " u="1"/>
        <s v="626120    " u="1"/>
        <s v="626130    " u="1"/>
        <s v="630000    " u="1"/>
        <s v="630100    " u="1"/>
        <s v="630220    " u="1"/>
        <s v="630230    " u="1"/>
        <s v="630250    " u="1"/>
        <s v="634000    " u="1"/>
        <s v="640012    " u="1"/>
        <s v="641000    " u="1"/>
        <s v="642000    " u="1"/>
        <s v="650000    " u="1"/>
        <s v="659000    " u="1"/>
        <s v="601000    " u="1"/>
        <s v="610000    " u="1"/>
        <s v="611100    " u="1"/>
        <s v="612020    " u="1"/>
        <s v="612030    " u="1"/>
        <s v="612100    " u="1"/>
        <s v="613100    " u="1"/>
        <s v="613120    " u="1"/>
        <s v="613200    " u="1"/>
        <s v="620000    " u="1"/>
        <s v="621000    " u="1"/>
      </sharedItems>
    </cacheField>
    <cacheField name="Compte Général - Libellé" numFmtId="0">
      <sharedItems count="109">
        <s v="Ventes de marchandises                  "/>
        <s v="Ventes de produits finis                "/>
        <s v="Travaux                                 "/>
        <s v="Prestations de services                 "/>
        <s v="Vente d'immobilisés                     "/>
        <s v="Achats de matières premières            " u="1"/>
        <s v="Achats de services                      " u="1"/>
        <s v="Achats de marchandises                  " u="1"/>
        <s v="Loc.fin. s/ voit. Diesel (106-115g.)    " u="1"/>
        <s v="Loc.fin. s/ voit. Diesel (116-145g.)    " u="1"/>
        <s v="Entret. &amp; répa. voit. Diesel (106-115g.)" u="1"/>
        <s v="Entretien et répar. Utilitaires         " u="1"/>
        <s v="Gaz                                     " u="1"/>
        <s v="Electricité                             " u="1"/>
        <s v="Fournitures de bureau diverses          " u="1"/>
        <s v="Téléphone                               " u="1"/>
        <s v="Internet, site, hébergement, mail box   " u="1"/>
        <s v="Timbres poste                           " u="1"/>
        <s v="Avocats                                 " u="1"/>
        <s v="Secrétariats sociaux                    " u="1"/>
        <s v="Assurance incendie et frais généraux    " u="1"/>
        <s v="Assurance Voitures                      " u="1"/>
        <s v="Assurance Voit. Diesel (106-115g.)      " u="1"/>
        <s v="Assurance Utilitaires                   " u="1"/>
        <s v="Annonces et insertions                  " u="1"/>
        <s v="Catalogues et imprimés                  " u="1"/>
        <s v="Cadeaux et obligations clientèle        " u="1"/>
        <s v="Emoluments - dirig. hors contrat        " u="1"/>
        <s v="Rémunérations - Employés                " u="1"/>
        <s v="Rémunérations - Ouvriers                " u="1"/>
        <s v="Cotisations ONSS sur salaires - employés" u="1"/>
        <s v="Cotisations ONSS sur salaires - ouvriers" u="1"/>
        <s v="Dotation provision PV - employés        " u="1"/>
        <s v="Dotation provision PV - ouvriers        " u="1"/>
        <s v="Util. / reprise provision PV - employés " u="1"/>
        <s v="Util. / reprise provisions PV - ouvriers" u="1"/>
        <s v="Dotation provision PFA - employés       " u="1"/>
        <s v="Dotation provision PFA - ouvriers       " u="1"/>
        <s v="Util. / reprise provision PFA - employés" u="1"/>
        <s v="Util. / reprise provision PFA - ouvriers" u="1"/>
        <s v="Dot. amort. s/ frais d'établissement    " u="1"/>
        <s v="Dot. amort. s/ imm. incorporelles       " u="1"/>
        <s v="Dot. Amort. s/install., mach., outillage" u="1"/>
        <s v="Dot. Amort. s/ mobilier et mat. Roulant " u="1"/>
        <s v="Dot. Amort. s/autres immo. Corp.        " u="1"/>
        <s v="Dot. RdV s/ cr. comm. à un an au plus   " u="1"/>
        <s v="Taxe circulation -Voit. Dies.(106-115g.)" u="1"/>
        <s v="Moins-val. sur réal. Cour. d'imm. Corp. " u="1"/>
        <s v="Moins-val.sur réal. De cr. Comm.        " u="1"/>
        <s v="Intérêts, commissions/frais aff. dettes " u="1"/>
        <s v="Frais bancaires                         " u="1"/>
        <s v="Aankopen van grondstoffen               " u="1"/>
        <s v="Aankopen van voorraadstoffen            " u="1"/>
        <s v="Diverse huur                            " u="1"/>
        <s v="Onderhoud wagens                        " u="1"/>
        <s v="Electriciteit                           " u="1"/>
        <s v="Verwarming lokalen                      " u="1"/>
        <s v="Telefoon                                " u="1"/>
        <s v="Brandverzekering                        " u="1"/>
        <s v="Verzekering auto                        " u="1"/>
        <s v="Commissies aan derden                   " u="1"/>
        <s v="Bezoldigingen van bedrijfsleiders       " u="1"/>
        <s v="Bezoldigingen - Bedienden               " u="1"/>
        <s v="Patronale sociale bijdragen / Lonen     " u="1"/>
        <s v="Aankopen grondstoffen                   " u="1"/>
        <s v="Aankopen van diensten                   " u="1"/>
        <s v="Aankopen handelsgoederen                " u="1"/>
        <s v="Leas. en ... persw. Diesel (106-115 g.) " u="1"/>
        <s v="Leas. en ... persw. Diesel (116-145 g.) " u="1"/>
        <s v="Onderh. en … persw. Diesel (106-115 g.) " u="1"/>
        <s v="Onderh en herst - vrachtwagen           " u="1"/>
        <s v="Gas                                     " u="1"/>
        <s v="Elektriciteit                           " u="1"/>
        <s v="Diverse bureelbenodigdheden             " u="1"/>
        <s v="Internet, website, hosting, e-mail      " u="1"/>
        <s v="Postzegels                              " u="1"/>
        <s v="Erelonen advocaten                      " u="1"/>
        <s v="Sociaal secretariaat                    " u="1"/>
        <s v="Verzekering brand en algemene kosten    " u="1"/>
        <s v="Verzekering personenwagen               " u="1"/>
        <s v="Verzekering persw. Diesel (106-115 g.)  " u="1"/>
        <s v="Verzekering vrachtwagen                 " u="1"/>
        <s v="Advertenties en inlassingen             " u="1"/>
        <s v="Catalogi en drukwerken                  " u="1"/>
        <s v="Geschenken en verplichtingen klanten    " u="1"/>
        <s v="Bezoldigingen-leiding. zonder contract  " u="1"/>
        <s v="Bezoldigingen - Bebienden               " u="1"/>
        <s v="Bezoldigingen - Arbeiders               " u="1"/>
        <s v="Bijdragen RSZ op wedden - bedienden     " u="1"/>
        <s v="Bijdragen RSZ op lonen - arbeiders      " u="1"/>
        <s v="Toev. voorz. betaald verlof - bedienden " u="1"/>
        <s v="Toev. voorz. betaald verlof - arbeiders " u="1"/>
        <s v="Aanw voorz. betaald verlof - bedienden  " u="1"/>
        <s v="Aanw voorz. betaald verlof - arbeiders  " u="1"/>
        <s v="Toev. voorz. premies Einde jaar - bedie." u="1"/>
        <s v="Toev. voorz. premies Einde jaar - arbeid" u="1"/>
        <s v="Aanw voorz. premies Einde jaar - bedien." u="1"/>
        <s v="Aanw voorz. premies Einde jaar - arbeid." u="1"/>
        <s v="Afschrijvingen op oprichtingskosten     " u="1"/>
        <s v="Afschrijvingen op IVA                   " u="1"/>
        <s v="Afschr. instal, machines en gereedsch.  " u="1"/>
        <s v="Afschr. meubilair en rollend materieel  " u="1"/>
        <s v="Afschr. andere materiële vaste activa   " u="1"/>
        <s v="Toev. waardeverm. handelsv. &lt; 1j        " u="1"/>
        <s v="Verkeersb. - persw. Diesel (106-115 g.) " u="1"/>
        <s v="Minderw op courante real van VA         " u="1"/>
        <s v="Minderw op real van handelsvord         " u="1"/>
        <s v="Rente, comm. en kosten verb aan schulden" u="1"/>
        <s v="Bankkosten                              " u="1"/>
      </sharedItems>
    </cacheField>
    <cacheField name="Tiers - Nom" numFmtId="0">
      <sharedItems containsBlank="1" count="69">
        <s v="Alix Roussel                            "/>
        <s v="AllSports                               "/>
        <s v="Bart Bakeland                           "/>
        <s v="Charlotte d’Ursel                       "/>
        <s v="Club Brugge KV                          "/>
        <s v="Delphine Dediste                        "/>
        <s v="Disport SA                              "/>
        <s v="Eric Vandermaele                        "/>
        <s v="Fanny Bricart                           "/>
        <s v="Femke Huysmans                          "/>
        <s v="Galdys Fontaine                         "/>
        <s v="Geert Janssens                          "/>
        <s v="Herman Vandercruise                     "/>
        <s v="Imke Kleingeld                          "/>
        <s v="Jacky Leon                              "/>
        <s v="Jos Boelen (particulier)                "/>
        <s v="Julie Godart                            "/>
        <s v="Karine Peeters                          "/>
        <s v="Kathe Dewaele                           "/>
        <s v="Luc Barthélemi                          "/>
        <s v="Patrick Deponge (particulier)           "/>
        <s v="Peggy Roussel                           "/>
        <s v="Pierre Vanderschueren                   "/>
        <s v="Roberto Fernandez                       "/>
        <s v="Royal Standard Liège                    "/>
        <s v="Sport 2000                              "/>
        <s v="Tineke de Vos                           "/>
        <s v="AllSports Vlaanderen                    "/>
        <m/>
        <s v="Berkemann GmbH                          " u="1"/>
        <s v="Luc Gerts SPRL                          " u="1"/>
        <s v="Sage Belux BOB 50                       " u="1"/>
        <s v="Adidas                                  " u="1"/>
        <s v="Lacoste                                 " u="1"/>
        <s v="Merckx SA                               " u="1"/>
        <s v="Nike Europe                             " u="1"/>
        <s v="Weeling &amp; Co. SARL                      " u="1"/>
        <s v="Zhang Yi                                " u="1"/>
        <s v="Cars' Lease SA/NV                       " u="1"/>
        <s v="Garage Peugeot                          " u="1"/>
        <s v="Citroen Belu - Drogenbos SA             " u="1"/>
        <s v="Distrigas NV/SA                         " u="1"/>
        <s v="Nuon                                    " u="1"/>
        <s v="Buromarket SA/NV                        " u="1"/>
        <s v="BELGACOM SA                             " u="1"/>
        <s v="Be Poste                                " u="1"/>
        <s v="MAITRE NORBERT                          " u="1"/>
        <s v="Secrétariat social HDP                  " u="1"/>
        <s v="AG Assurances                           " u="1"/>
        <s v="Vlan journaux groupe                    " u="1"/>
        <s v="Fourniplus SA/NV                        " u="1"/>
        <s v="Administration fiscale                  " u="1"/>
        <s v="AB CONSULT                              " u="1"/>
        <s v="ARTHAUD AUDE                            " u="1"/>
        <s v="ASSOCIATION LIEGEOISE D'ELECTRICITE - A." u="1"/>
        <s v="AD DELHAIZE                             " u="1"/>
        <s v="FLANDERS TRAVEL NV                      " u="1"/>
        <s v="AGFA GEVAERT NV                         " u="1"/>
        <s v="VW                                      " u="1"/>
        <s v="ELECTRABEL                              " u="1"/>
        <s v="Verwarmingsdienst NV                    " u="1"/>
        <s v="BELGACOM MOBILE NV                      " u="1"/>
        <s v="VERZEKERINGEN NV                        " u="1"/>
        <s v="Notaris Peeters                         " u="1"/>
        <s v="Sociaal Secretariaat                    " u="1"/>
        <s v="Be Post                                 " u="1"/>
        <s v="Sociaal secretariaat HDP                " u="1"/>
        <s v="Vlan dagbladen groep                    " u="1"/>
        <s v="Fiscale administratie                   " u="1"/>
      </sharedItems>
    </cacheField>
    <cacheField name="Total" numFmtId="0">
      <sharedItems containsSemiMixedTypes="0" containsString="0" containsNumber="1" minValue="-1000" maxValue="136850"/>
    </cacheField>
    <cacheField name="Période 1" numFmtId="0">
      <sharedItems containsSemiMixedTypes="0" containsString="0" containsNumber="1" minValue="-1000" maxValue="67150"/>
    </cacheField>
    <cacheField name="Période 2" numFmtId="0">
      <sharedItems containsSemiMixedTypes="0" containsString="0" containsNumber="1" minValue="0" maxValue="69700"/>
    </cacheField>
    <cacheField name="Var P2/P1" numFmtId="0">
      <sharedItems containsSemiMixedTypes="0" containsString="0" containsNumber="1" minValue="-5018.5" maxValue="5544.5"/>
    </cacheField>
  </cacheFields>
  <extLst>
    <ext xmlns:x14="http://schemas.microsoft.com/office/spreadsheetml/2009/9/main" uri="{725AE2AE-9491-48be-B2B4-4EB974FC3084}">
      <x14:pivotCacheDefinition pivotCacheId="945012622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BF3CF1-666D-4452-92BD-21830E56E76D}" name="pivotTable_E10" cacheId="0" applyNumberFormats="0" applyBorderFormats="0" applyFontFormats="0" applyPatternFormats="0" applyAlignmentFormats="0" applyWidthHeightFormats="1" dataCaption="Valeurs" errorCaption="0" showError="1" updatedVersion="8" minRefreshableVersion="3" showCalcMbrs="0" itemPrintTitles="1" createdVersion="3" indent="0" compact="0" compactData="0" multipleFieldFilters="0" chartFormat="1" fieldListSortAscending="1">
  <location ref="E14:L96" firstHeaderRow="1" firstDataRow="2" firstDataCol="4"/>
  <pivotFields count="8">
    <pivotField name="Compte Général - Type Code" axis="axisRow" compact="0" outline="0" showAll="0">
      <items count="3">
        <item m="1" x="1"/>
        <item x="0"/>
        <item t="default"/>
      </items>
    </pivotField>
    <pivotField name="Compte Général - Code" axis="axisRow" compact="0" outline="0" showAll="0" defaultSubtotal="0">
      <items count="62"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m="1" x="52"/>
        <item m="1" x="53"/>
        <item m="1" x="54"/>
        <item m="1" x="55"/>
        <item m="1" x="56"/>
        <item m="1" x="57"/>
        <item m="1" x="58"/>
        <item m="1" x="59"/>
        <item m="1" x="60"/>
        <item m="1" x="61"/>
        <item x="0"/>
        <item x="1"/>
        <item x="2"/>
        <item x="3"/>
        <item x="4"/>
      </items>
    </pivotField>
    <pivotField name="Compte Général - Libellé" axis="axisRow" compact="0" outline="0" showAll="0" defaultSubtotal="0">
      <items count="109">
        <item m="1" x="7"/>
        <item m="1" x="5"/>
        <item m="1" x="6"/>
        <item m="1" x="24"/>
        <item m="1" x="20"/>
        <item m="1" x="23"/>
        <item m="1" x="22"/>
        <item m="1" x="21"/>
        <item m="1" x="18"/>
        <item m="1" x="26"/>
        <item m="1" x="25"/>
        <item m="1" x="30"/>
        <item m="1" x="31"/>
        <item m="1" x="40"/>
        <item m="1" x="41"/>
        <item m="1" x="43"/>
        <item m="1" x="44"/>
        <item m="1" x="42"/>
        <item m="1" x="45"/>
        <item m="1" x="36"/>
        <item m="1" x="37"/>
        <item m="1" x="32"/>
        <item m="1" x="33"/>
        <item m="1" x="13"/>
        <item m="1" x="27"/>
        <item m="1" x="10"/>
        <item m="1" x="11"/>
        <item m="1" x="14"/>
        <item m="1" x="50"/>
        <item m="1" x="12"/>
        <item m="1" x="49"/>
        <item m="1" x="16"/>
        <item m="1" x="8"/>
        <item m="1" x="9"/>
        <item m="1" x="47"/>
        <item m="1" x="48"/>
        <item m="1" x="28"/>
        <item m="1" x="29"/>
        <item m="1" x="19"/>
        <item m="1" x="46"/>
        <item m="1" x="15"/>
        <item m="1" x="17"/>
        <item m="1" x="38"/>
        <item m="1" x="39"/>
        <item m="1" x="34"/>
        <item m="1" x="35"/>
        <item m="1" x="64"/>
        <item m="1" x="65"/>
        <item m="1" x="66"/>
        <item m="1" x="67"/>
        <item m="1" x="68"/>
        <item m="1" x="69"/>
        <item m="1" x="70"/>
        <item m="1" x="71"/>
        <item m="1" x="72"/>
        <item m="1" x="73"/>
        <item m="1" x="57"/>
        <item m="1" x="74"/>
        <item m="1" x="75"/>
        <item m="1" x="76"/>
        <item m="1" x="77"/>
        <item m="1" x="78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89"/>
        <item m="1" x="90"/>
        <item m="1" x="91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51"/>
        <item m="1" x="52"/>
        <item m="1" x="53"/>
        <item m="1" x="54"/>
        <item m="1" x="55"/>
        <item m="1" x="56"/>
        <item m="1" x="58"/>
        <item m="1" x="59"/>
        <item m="1" x="60"/>
        <item m="1" x="61"/>
        <item m="1" x="62"/>
        <item m="1" x="63"/>
        <item x="0"/>
        <item x="1"/>
        <item x="2"/>
        <item x="3"/>
        <item x="4"/>
      </items>
    </pivotField>
    <pivotField name="Tiers - Nom" axis="axisRow" compact="0" outline="0" showAll="0" defaultSubtotal="0">
      <items count="69">
        <item m="1" x="32"/>
        <item m="1" x="51"/>
        <item m="1" x="48"/>
        <item m="1" x="45"/>
        <item m="1" x="44"/>
        <item m="1" x="29"/>
        <item m="1" x="43"/>
        <item m="1" x="38"/>
        <item m="1" x="40"/>
        <item m="1" x="41"/>
        <item m="1" x="50"/>
        <item m="1" x="39"/>
        <item m="1" x="33"/>
        <item m="1" x="30"/>
        <item m="1" x="46"/>
        <item m="1" x="34"/>
        <item m="1" x="35"/>
        <item m="1" x="42"/>
        <item m="1" x="31"/>
        <item m="1" x="47"/>
        <item m="1" x="49"/>
        <item m="1" x="36"/>
        <item m="1" x="37"/>
        <item x="28"/>
        <item m="1" x="65"/>
        <item m="1" x="66"/>
        <item m="1" x="67"/>
        <item m="1" x="68"/>
        <item m="1" x="52"/>
        <item m="1" x="53"/>
        <item m="1" x="54"/>
        <item m="1" x="55"/>
        <item m="1" x="56"/>
        <item m="1" x="57"/>
        <item m="1" x="58"/>
        <item m="1" x="59"/>
        <item m="1" x="60"/>
        <item m="1" x="61"/>
        <item m="1" x="62"/>
        <item m="1" x="63"/>
        <item m="1" x="6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name="Total" dataField="1" compact="0" outline="0" showAll="0"/>
    <pivotField name="Période 1" dataField="1" compact="0" outline="0" showAll="0"/>
    <pivotField name="Période 2" dataField="1" compact="0" outline="0" showAll="0"/>
    <pivotField name="Var P2/P1" dataField="1" compact="0" outline="0" showAll="0"/>
  </pivotFields>
  <rowFields count="4">
    <field x="0"/>
    <field x="1"/>
    <field x="2"/>
    <field x="3"/>
  </rowFields>
  <rowItems count="81">
    <i>
      <x v="1"/>
      <x v="57"/>
      <x v="104"/>
      <x v="41"/>
    </i>
    <i r="3">
      <x v="42"/>
    </i>
    <i r="3">
      <x v="43"/>
    </i>
    <i r="3">
      <x v="44"/>
    </i>
    <i r="3">
      <x v="45"/>
    </i>
    <i r="3">
      <x v="46"/>
    </i>
    <i r="3">
      <x v="47"/>
    </i>
    <i r="3">
      <x v="48"/>
    </i>
    <i r="3">
      <x v="49"/>
    </i>
    <i r="3">
      <x v="50"/>
    </i>
    <i r="3">
      <x v="51"/>
    </i>
    <i r="3">
      <x v="52"/>
    </i>
    <i r="3">
      <x v="53"/>
    </i>
    <i r="3">
      <x v="54"/>
    </i>
    <i r="3">
      <x v="55"/>
    </i>
    <i r="3">
      <x v="56"/>
    </i>
    <i r="3">
      <x v="57"/>
    </i>
    <i r="3">
      <x v="58"/>
    </i>
    <i r="3">
      <x v="59"/>
    </i>
    <i r="3">
      <x v="60"/>
    </i>
    <i r="3">
      <x v="61"/>
    </i>
    <i r="3">
      <x v="62"/>
    </i>
    <i r="3">
      <x v="63"/>
    </i>
    <i r="3">
      <x v="64"/>
    </i>
    <i r="3">
      <x v="65"/>
    </i>
    <i r="3">
      <x v="66"/>
    </i>
    <i r="3">
      <x v="67"/>
    </i>
    <i r="1">
      <x v="58"/>
      <x v="105"/>
      <x v="41"/>
    </i>
    <i r="3">
      <x v="42"/>
    </i>
    <i r="3">
      <x v="43"/>
    </i>
    <i r="3">
      <x v="44"/>
    </i>
    <i r="3">
      <x v="45"/>
    </i>
    <i r="3">
      <x v="46"/>
    </i>
    <i r="3">
      <x v="47"/>
    </i>
    <i r="3">
      <x v="48"/>
    </i>
    <i r="3">
      <x v="49"/>
    </i>
    <i r="3">
      <x v="50"/>
    </i>
    <i r="3">
      <x v="51"/>
    </i>
    <i r="3">
      <x v="52"/>
    </i>
    <i r="3">
      <x v="53"/>
    </i>
    <i r="3">
      <x v="54"/>
    </i>
    <i r="3">
      <x v="55"/>
    </i>
    <i r="3">
      <x v="56"/>
    </i>
    <i r="3">
      <x v="57"/>
    </i>
    <i r="3">
      <x v="58"/>
    </i>
    <i r="3">
      <x v="59"/>
    </i>
    <i r="3">
      <x v="60"/>
    </i>
    <i r="3">
      <x v="61"/>
    </i>
    <i r="3">
      <x v="62"/>
    </i>
    <i r="3">
      <x v="63"/>
    </i>
    <i r="3">
      <x v="64"/>
    </i>
    <i r="3">
      <x v="65"/>
    </i>
    <i r="3">
      <x v="67"/>
    </i>
    <i r="3">
      <x v="68"/>
    </i>
    <i r="1">
      <x v="59"/>
      <x v="106"/>
      <x v="66"/>
    </i>
    <i r="1">
      <x v="60"/>
      <x v="107"/>
      <x v="41"/>
    </i>
    <i r="3">
      <x v="43"/>
    </i>
    <i r="3">
      <x v="44"/>
    </i>
    <i r="3">
      <x v="46"/>
    </i>
    <i r="3">
      <x v="48"/>
    </i>
    <i r="3">
      <x v="49"/>
    </i>
    <i r="3">
      <x v="50"/>
    </i>
    <i r="3">
      <x v="51"/>
    </i>
    <i r="3">
      <x v="53"/>
    </i>
    <i r="3">
      <x v="54"/>
    </i>
    <i r="3">
      <x v="55"/>
    </i>
    <i r="3">
      <x v="56"/>
    </i>
    <i r="3">
      <x v="57"/>
    </i>
    <i r="3">
      <x v="58"/>
    </i>
    <i r="3">
      <x v="59"/>
    </i>
    <i r="3">
      <x v="60"/>
    </i>
    <i r="3">
      <x v="61"/>
    </i>
    <i r="3">
      <x v="62"/>
    </i>
    <i r="3">
      <x v="63"/>
    </i>
    <i r="3">
      <x v="64"/>
    </i>
    <i r="3">
      <x v="66"/>
    </i>
    <i r="3">
      <x v="67"/>
    </i>
    <i r="1">
      <x v="61"/>
      <x v="108"/>
      <x v="23"/>
    </i>
    <i r="3">
      <x v="49"/>
    </i>
    <i t="default"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lde" fld="4" baseField="3" baseItem="11"/>
    <dataField name="Solde P1" fld="5" baseField="3" baseItem="11"/>
    <dataField name="Solde P2" fld="6" baseField="3" baseItem="11"/>
    <dataField name="Var P2-P1" fld="7" baseField="3" baseItem="11"/>
  </dataFields>
  <formats count="44">
    <format dxfId="45">
      <pivotArea type="origin" dataOnly="0" labelOnly="1" outline="0" fieldPosition="0"/>
    </format>
    <format dxfId="44">
      <pivotArea field="-2" type="button" dataOnly="0" labelOnly="1" outline="0" axis="axisCol" fieldPosition="0"/>
    </format>
    <format dxfId="43">
      <pivotArea type="topRight" dataOnly="0" labelOnly="1" outline="0" fieldPosition="0"/>
    </format>
    <format dxfId="42">
      <pivotArea field="0" type="button" dataOnly="0" labelOnly="1" outline="0" axis="axisRow" fieldPosition="0"/>
    </format>
    <format dxfId="41">
      <pivotArea field="1" type="button" dataOnly="0" labelOnly="1" outline="0" axis="axisRow" fieldPosition="1"/>
    </format>
    <format dxfId="40">
      <pivotArea field="2" type="button" dataOnly="0" labelOnly="1" outline="0" axis="axisRow" fieldPosition="2"/>
    </format>
    <format dxfId="39">
      <pivotArea field="3" type="button" dataOnly="0" labelOnly="1" outline="0" axis="axisRow" fieldPosition="3"/>
    </format>
    <format dxfId="3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7">
      <pivotArea type="origin" dataOnly="0" labelOnly="1" outline="0" fieldPosition="0"/>
    </format>
    <format dxfId="36">
      <pivotArea field="-2" type="button" dataOnly="0" labelOnly="1" outline="0" axis="axisCol" fieldPosition="0"/>
    </format>
    <format dxfId="35">
      <pivotArea type="topRight" dataOnly="0" labelOnly="1" outline="0" fieldPosition="0"/>
    </format>
    <format dxfId="34">
      <pivotArea field="0" type="button" dataOnly="0" labelOnly="1" outline="0" axis="axisRow" fieldPosition="0"/>
    </format>
    <format dxfId="33">
      <pivotArea field="1" type="button" dataOnly="0" labelOnly="1" outline="0" axis="axisRow" fieldPosition="1"/>
    </format>
    <format dxfId="32">
      <pivotArea field="2" type="button" dataOnly="0" labelOnly="1" outline="0" axis="axisRow" fieldPosition="2"/>
    </format>
    <format dxfId="31">
      <pivotArea field="3" type="button" dataOnly="0" labelOnly="1" outline="0" axis="axisRow" fieldPosition="3"/>
    </format>
    <format dxfId="3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-2" type="button" dataOnly="0" labelOnly="1" outline="0" axis="axisCol" fieldPosition="0"/>
    </format>
    <format dxfId="25">
      <pivotArea type="topRight" dataOnly="0" labelOnly="1" outline="0" fieldPosition="0"/>
    </format>
    <format dxfId="24">
      <pivotArea field="0" type="button" dataOnly="0" labelOnly="1" outline="0" axis="axisRow" fieldPosition="0"/>
    </format>
    <format dxfId="23">
      <pivotArea field="1" type="button" dataOnly="0" labelOnly="1" outline="0" axis="axisRow" fieldPosition="1"/>
    </format>
    <format dxfId="22">
      <pivotArea field="2" type="button" dataOnly="0" labelOnly="1" outline="0" axis="axisRow" fieldPosition="2"/>
    </format>
    <format dxfId="21">
      <pivotArea field="3" type="button" dataOnly="0" labelOnly="1" outline="0" axis="axisRow" fieldPosition="3"/>
    </format>
    <format dxfId="20">
      <pivotArea dataOnly="0" labelOnly="1" outline="0" fieldPosition="0">
        <references count="1">
          <reference field="0" count="0"/>
        </references>
      </pivotArea>
    </format>
    <format dxfId="19">
      <pivotArea dataOnly="0" labelOnly="1" outline="0" fieldPosition="0">
        <references count="1">
          <reference field="0" count="0" defaultSubtotal="1"/>
        </references>
      </pivotArea>
    </format>
    <format dxfId="18">
      <pivotArea dataOnly="0" labelOnly="1" grandRow="1" outline="0" fieldPosition="0"/>
    </format>
    <format dxfId="17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16">
      <pivotArea dataOnly="0" labelOnly="1" outline="0" fieldPosition="0">
        <references count="3">
          <reference field="0" count="0" selected="0"/>
          <reference field="1" count="1" selected="0">
            <x v="57"/>
          </reference>
          <reference field="2" count="1">
            <x v="104"/>
          </reference>
        </references>
      </pivotArea>
    </format>
    <format dxfId="15">
      <pivotArea dataOnly="0" labelOnly="1" outline="0" fieldPosition="0">
        <references count="3">
          <reference field="0" count="0" selected="0"/>
          <reference field="1" count="1" selected="0">
            <x v="58"/>
          </reference>
          <reference field="2" count="1">
            <x v="105"/>
          </reference>
        </references>
      </pivotArea>
    </format>
    <format dxfId="14">
      <pivotArea dataOnly="0" labelOnly="1" outline="0" fieldPosition="0">
        <references count="3">
          <reference field="0" count="0" selected="0"/>
          <reference field="1" count="1" selected="0">
            <x v="59"/>
          </reference>
          <reference field="2" count="1">
            <x v="106"/>
          </reference>
        </references>
      </pivotArea>
    </format>
    <format dxfId="13">
      <pivotArea dataOnly="0" labelOnly="1" outline="0" fieldPosition="0">
        <references count="3">
          <reference field="0" count="0" selected="0"/>
          <reference field="1" count="1" selected="0">
            <x v="60"/>
          </reference>
          <reference field="2" count="1">
            <x v="107"/>
          </reference>
        </references>
      </pivotArea>
    </format>
    <format dxfId="12">
      <pivotArea dataOnly="0" labelOnly="1" outline="0" fieldPosition="0">
        <references count="3">
          <reference field="0" count="0" selected="0"/>
          <reference field="1" count="1" selected="0">
            <x v="61"/>
          </reference>
          <reference field="2" count="1">
            <x v="108"/>
          </reference>
        </references>
      </pivotArea>
    </format>
    <format dxfId="11">
      <pivotArea dataOnly="0" labelOnly="1" outline="0" fieldPosition="0">
        <references count="4">
          <reference field="0" count="0" selected="0"/>
          <reference field="1" count="1" selected="0">
            <x v="57"/>
          </reference>
          <reference field="2" count="1" selected="0">
            <x v="104"/>
          </reference>
          <reference field="3" count="27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</reference>
        </references>
      </pivotArea>
    </format>
    <format dxfId="10">
      <pivotArea dataOnly="0" labelOnly="1" outline="0" fieldPosition="0">
        <references count="4">
          <reference field="0" count="0" selected="0"/>
          <reference field="1" count="1" selected="0">
            <x v="58"/>
          </reference>
          <reference field="2" count="1" selected="0">
            <x v="105"/>
          </reference>
          <reference field="3" count="27"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7"/>
            <x v="68"/>
          </reference>
        </references>
      </pivotArea>
    </format>
    <format dxfId="9">
      <pivotArea dataOnly="0" labelOnly="1" outline="0" fieldPosition="0">
        <references count="4">
          <reference field="0" count="0" selected="0"/>
          <reference field="1" count="1" selected="0">
            <x v="59"/>
          </reference>
          <reference field="2" count="1" selected="0">
            <x v="106"/>
          </reference>
          <reference field="3" count="1">
            <x v="66"/>
          </reference>
        </references>
      </pivotArea>
    </format>
    <format dxfId="8">
      <pivotArea dataOnly="0" labelOnly="1" outline="0" fieldPosition="0">
        <references count="4">
          <reference field="0" count="0" selected="0"/>
          <reference field="1" count="1" selected="0">
            <x v="60"/>
          </reference>
          <reference field="2" count="1" selected="0">
            <x v="107"/>
          </reference>
          <reference field="3" count="22">
            <x v="41"/>
            <x v="43"/>
            <x v="44"/>
            <x v="46"/>
            <x v="48"/>
            <x v="49"/>
            <x v="50"/>
            <x v="51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6"/>
            <x v="67"/>
          </reference>
        </references>
      </pivotArea>
    </format>
    <format dxfId="7">
      <pivotArea dataOnly="0" labelOnly="1" outline="0" fieldPosition="0">
        <references count="4">
          <reference field="0" count="0" selected="0"/>
          <reference field="1" count="1" selected="0">
            <x v="61"/>
          </reference>
          <reference field="2" count="1" selected="0">
            <x v="108"/>
          </reference>
          <reference field="3" count="2">
            <x v="23"/>
            <x v="49"/>
          </reference>
        </references>
      </pivotArea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grandRow="1" outline="0" collapsedLevelsAreSubtotals="1" fieldPosition="0"/>
    </format>
    <format dxfId="4">
      <pivotArea dataOnly="0" labelOnly="1" grandRow="1" outline="0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772B9C-EFB7-41FC-A823-7C4D72C7B81E}" name="Tableau croisé dynamique22" cacheId="0" applyNumberFormats="0" applyBorderFormats="0" applyFontFormats="0" applyPatternFormats="0" applyAlignmentFormats="0" applyWidthHeightFormats="1" dataCaption="Valeurs" errorCaption="0" showError="1" updatedVersion="8" minRefreshableVersion="3" showCalcMbrs="0" useAutoFormatting="1" itemPrintTitles="1" createdVersion="3" indent="0" compact="0" compactData="0" multipleFieldFilters="0" chartFormat="10" fieldListSortAscending="1">
  <location ref="AA4:AC7" firstHeaderRow="1" firstDataRow="2" firstDataCol="1"/>
  <pivotFields count="8">
    <pivotField name="Compte Général - Type Code" axis="axisRow" compact="0" outline="0" showAll="0">
      <items count="3">
        <item m="1" x="1"/>
        <item x="0"/>
        <item t="default"/>
      </items>
    </pivotField>
    <pivotField name="Compte Général - Code" compact="0" outline="0" showAll="0" defaultSubtotal="0">
      <items count="62">
        <item m="1" x="5"/>
        <item m="1" x="51"/>
        <item m="1" x="6"/>
        <item m="1" x="7"/>
        <item m="1" x="52"/>
        <item m="1" x="53"/>
        <item m="1" x="8"/>
        <item m="1" x="9"/>
        <item m="1" x="10"/>
        <item m="1" x="11"/>
        <item m="1" x="54"/>
        <item m="1" x="55"/>
        <item m="1" x="56"/>
        <item m="1" x="12"/>
        <item m="1" x="13"/>
        <item m="1" x="14"/>
        <item m="1" x="15"/>
        <item m="1" x="16"/>
        <item m="1" x="17"/>
        <item m="1" x="57"/>
        <item m="1" x="58"/>
        <item m="1" x="59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60"/>
        <item m="1" x="28"/>
        <item m="1" x="29"/>
        <item m="1" x="61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x="0"/>
        <item x="1"/>
        <item x="2"/>
        <item x="3"/>
        <item x="4"/>
      </items>
    </pivotField>
    <pivotField name="Compte Général - Libellé" compact="0" outline="0" showAll="0" defaultSubtotal="0"/>
    <pivotField name="Tiers - Nom" compact="0" outline="0" showAll="0" defaultSubtotal="0">
      <items count="69">
        <item m="1" x="52"/>
        <item m="1" x="55"/>
        <item m="1" x="32"/>
        <item m="1" x="51"/>
        <item m="1" x="48"/>
        <item m="1" x="57"/>
        <item x="0"/>
        <item x="1"/>
        <item x="27"/>
        <item m="1" x="53"/>
        <item m="1" x="54"/>
        <item x="2"/>
        <item m="1" x="65"/>
        <item m="1" x="45"/>
        <item m="1" x="61"/>
        <item m="1" x="44"/>
        <item m="1" x="29"/>
        <item m="1" x="43"/>
        <item m="1" x="38"/>
        <item x="3"/>
        <item m="1" x="40"/>
        <item x="4"/>
        <item x="5"/>
        <item x="6"/>
        <item m="1" x="41"/>
        <item m="1" x="59"/>
        <item x="7"/>
        <item x="8"/>
        <item x="9"/>
        <item m="1" x="68"/>
        <item m="1" x="56"/>
        <item m="1" x="50"/>
        <item x="10"/>
        <item m="1" x="39"/>
        <item x="11"/>
        <item x="12"/>
        <item x="13"/>
        <item x="14"/>
        <item x="15"/>
        <item x="16"/>
        <item x="17"/>
        <item x="18"/>
        <item m="1" x="33"/>
        <item x="19"/>
        <item m="1" x="30"/>
        <item m="1" x="46"/>
        <item m="1" x="34"/>
        <item m="1" x="35"/>
        <item m="1" x="63"/>
        <item m="1" x="42"/>
        <item x="20"/>
        <item x="21"/>
        <item x="22"/>
        <item x="23"/>
        <item x="24"/>
        <item m="1" x="31"/>
        <item m="1" x="47"/>
        <item m="1" x="64"/>
        <item m="1" x="66"/>
        <item x="25"/>
        <item x="26"/>
        <item m="1" x="60"/>
        <item m="1" x="62"/>
        <item m="1" x="67"/>
        <item m="1" x="49"/>
        <item m="1" x="58"/>
        <item m="1" x="36"/>
        <item m="1" x="37"/>
        <item x="28"/>
      </items>
    </pivotField>
    <pivotField name="Total" compact="0" outline="0" showAll="0"/>
    <pivotField name="Période 1" dataField="1" compact="0" outline="0" showAll="0"/>
    <pivotField name="Période 2" dataField="1" compact="0" outline="0" showAll="0"/>
    <pivotField name="Var P2/P1" compact="0" outline="0" showAll="0"/>
  </pivotFields>
  <rowFields count="1">
    <field x="0"/>
  </rowFields>
  <rowItems count="2"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olde P1" fld="5" baseField="3" baseItem="11"/>
    <dataField name="Solde P2" fld="6" baseField="3" baseItem="11"/>
  </dataFields>
  <formats count="21">
    <format dxfId="66">
      <pivotArea type="all" dataOnly="0" outline="0" fieldPosition="0"/>
    </format>
    <format dxfId="65">
      <pivotArea outline="0" collapsedLevelsAreSubtotals="1" fieldPosition="0"/>
    </format>
    <format dxfId="64">
      <pivotArea type="origin" dataOnly="0" labelOnly="1" outline="0" fieldPosition="0"/>
    </format>
    <format dxfId="63">
      <pivotArea field="-2" type="button" dataOnly="0" labelOnly="1" outline="0" axis="axisCol" fieldPosition="0"/>
    </format>
    <format dxfId="62">
      <pivotArea type="topRight" dataOnly="0" labelOnly="1" outline="0" fieldPosition="0"/>
    </format>
    <format dxfId="61">
      <pivotArea field="0" type="button" dataOnly="0" labelOnly="1" outline="0" axis="axisRow" fieldPosition="0"/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dataOnly="0" labelOnly="1" grandRow="1" outline="0" fieldPosition="0"/>
    </format>
    <format dxfId="5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7">
      <pivotArea type="origin" dataOnly="0" labelOnly="1" outline="0" fieldPosition="0"/>
    </format>
    <format dxfId="56">
      <pivotArea field="-2" type="button" dataOnly="0" labelOnly="1" outline="0" axis="axisCol" fieldPosition="0"/>
    </format>
    <format dxfId="55">
      <pivotArea type="topRight" dataOnly="0" labelOnly="1" outline="0" fieldPosition="0"/>
    </format>
    <format dxfId="54">
      <pivotArea field="0" type="button" dataOnly="0" labelOnly="1" outline="0" axis="axisRow" fieldPosition="0"/>
    </format>
    <format dxfId="5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2">
      <pivotArea type="origin" dataOnly="0" labelOnly="1" outline="0" fieldPosition="0"/>
    </format>
    <format dxfId="51">
      <pivotArea field="-2" type="button" dataOnly="0" labelOnly="1" outline="0" axis="axisCol" fieldPosition="0"/>
    </format>
    <format dxfId="50">
      <pivotArea type="topRight" dataOnly="0" labelOnly="1" outline="0" fieldPosition="0"/>
    </format>
    <format dxfId="49">
      <pivotArea field="0" type="button" dataOnly="0" labelOnly="1" outline="0" axis="axisRow" fieldPosition="0"/>
    </format>
    <format dxfId="4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7">
      <pivotArea dataOnly="0" grandRow="1" outline="0" axis="axisRow" fieldPosition="0"/>
    </format>
    <format dxfId="46">
      <pivotArea dataOnly="0" grandRow="1" outline="0" axis="axisRow" fieldPosition="0"/>
    </format>
  </formats>
  <chartFormats count="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BDA4F3-7D52-49E5-B7F4-AC0B28D851F6}" name="Tableau croisé dynamique21" cacheId="0" applyNumberFormats="0" applyBorderFormats="0" applyFontFormats="0" applyPatternFormats="0" applyAlignmentFormats="0" applyWidthHeightFormats="1" dataCaption="Valeurs" errorCaption="0" showError="1" updatedVersion="8" minRefreshableVersion="3" showCalcMbrs="0" useAutoFormatting="1" itemPrintTitles="1" createdVersion="3" indent="0" compact="0" compactData="0" multipleFieldFilters="0" chartFormat="9" fieldListSortAscending="1">
  <location ref="V4:X35" firstHeaderRow="1" firstDataRow="2" firstDataCol="1"/>
  <pivotFields count="8">
    <pivotField name="Compte Général - Type Code" compact="0" outline="0" showAll="0">
      <items count="3">
        <item m="1" x="1"/>
        <item x="0"/>
        <item t="default"/>
      </items>
    </pivotField>
    <pivotField name="Compte Général - Code" compact="0" outline="0" showAll="0" defaultSubtotal="0">
      <items count="62">
        <item m="1" x="5"/>
        <item m="1" x="51"/>
        <item m="1" x="6"/>
        <item m="1" x="7"/>
        <item m="1" x="52"/>
        <item m="1" x="53"/>
        <item m="1" x="8"/>
        <item m="1" x="9"/>
        <item m="1" x="10"/>
        <item m="1" x="11"/>
        <item m="1" x="54"/>
        <item m="1" x="55"/>
        <item m="1" x="56"/>
        <item m="1" x="12"/>
        <item m="1" x="13"/>
        <item m="1" x="14"/>
        <item m="1" x="15"/>
        <item m="1" x="16"/>
        <item m="1" x="17"/>
        <item m="1" x="57"/>
        <item m="1" x="58"/>
        <item m="1" x="59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60"/>
        <item m="1" x="28"/>
        <item m="1" x="29"/>
        <item m="1" x="61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x="0"/>
        <item x="1"/>
        <item x="2"/>
        <item x="3"/>
        <item x="4"/>
      </items>
    </pivotField>
    <pivotField name="Compte Général - Libellé" compact="0" outline="0" showAll="0" defaultSubtotal="0"/>
    <pivotField name="Tiers - Nom" axis="axisRow" compact="0" outline="0" showAll="0" defaultSubtotal="0">
      <items count="69">
        <item m="1" x="32"/>
        <item m="1" x="51"/>
        <item m="1" x="48"/>
        <item m="1" x="45"/>
        <item m="1" x="44"/>
        <item m="1" x="29"/>
        <item m="1" x="43"/>
        <item m="1" x="38"/>
        <item m="1" x="40"/>
        <item m="1" x="41"/>
        <item m="1" x="50"/>
        <item m="1" x="39"/>
        <item m="1" x="33"/>
        <item m="1" x="30"/>
        <item m="1" x="46"/>
        <item m="1" x="34"/>
        <item m="1" x="35"/>
        <item m="1" x="42"/>
        <item m="1" x="31"/>
        <item m="1" x="47"/>
        <item m="1" x="49"/>
        <item m="1" x="36"/>
        <item m="1" x="37"/>
        <item x="28"/>
        <item m="1" x="65"/>
        <item m="1" x="66"/>
        <item m="1" x="67"/>
        <item m="1" x="68"/>
        <item m="1" x="52"/>
        <item m="1" x="53"/>
        <item m="1" x="54"/>
        <item m="1" x="55"/>
        <item m="1" x="56"/>
        <item m="1" x="57"/>
        <item m="1" x="58"/>
        <item m="1" x="59"/>
        <item m="1" x="60"/>
        <item m="1" x="61"/>
        <item m="1" x="62"/>
        <item m="1" x="63"/>
        <item m="1" x="6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name="Total" compact="0" outline="0" showAll="0"/>
    <pivotField name="Période 1" dataField="1" compact="0" outline="0" showAll="0"/>
    <pivotField name="Période 2" dataField="1" compact="0" outline="0" showAll="0"/>
    <pivotField name="Var P2/P1" compact="0" outline="0" showAll="0"/>
  </pivotFields>
  <rowFields count="1">
    <field x="3"/>
  </rowFields>
  <rowItems count="30">
    <i>
      <x v="23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 t="grand">
      <x/>
    </i>
  </rowItems>
  <colFields count="1">
    <field x="-2"/>
  </colFields>
  <colItems count="2">
    <i>
      <x/>
    </i>
    <i i="1">
      <x v="1"/>
    </i>
  </colItems>
  <dataFields count="2">
    <dataField name="Solde P2" fld="6" baseField="3" baseItem="11"/>
    <dataField name="Solde P1" fld="5" baseField="3" baseItem="11"/>
  </dataFields>
  <formats count="21">
    <format dxfId="87">
      <pivotArea type="all" dataOnly="0" outline="0" fieldPosition="0"/>
    </format>
    <format dxfId="86">
      <pivotArea outline="0" collapsedLevelsAreSubtotals="1" fieldPosition="0"/>
    </format>
    <format dxfId="85">
      <pivotArea type="origin" dataOnly="0" labelOnly="1" outline="0" fieldPosition="0"/>
    </format>
    <format dxfId="84">
      <pivotArea field="-2" type="button" dataOnly="0" labelOnly="1" outline="0" axis="axisCol" fieldPosition="0"/>
    </format>
    <format dxfId="83">
      <pivotArea type="topRight" dataOnly="0" labelOnly="1" outline="0" fieldPosition="0"/>
    </format>
    <format dxfId="82">
      <pivotArea field="3" type="button" dataOnly="0" labelOnly="1" outline="0" axis="axisRow" fieldPosition="0"/>
    </format>
    <format dxfId="81">
      <pivotArea dataOnly="0" labelOnly="1" outline="0" fieldPosition="0">
        <references count="1">
          <reference field="3" count="0"/>
        </references>
      </pivotArea>
    </format>
    <format dxfId="80">
      <pivotArea dataOnly="0" labelOnly="1" grandRow="1" outline="0" fieldPosition="0"/>
    </format>
    <format dxfId="7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8">
      <pivotArea field="3" dataOnly="0" grandRow="1" outline="0" axis="axisRow" fieldPosition="0">
        <references count="1">
          <reference field="3" count="13"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</reference>
        </references>
      </pivotArea>
    </format>
    <format dxfId="77">
      <pivotArea field="3" dataOnly="0" grandRow="1" outline="0" axis="axisRow" fieldPosition="0">
        <references count="1">
          <reference field="3" count="13"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</reference>
        </references>
      </pivotArea>
    </format>
    <format dxfId="76">
      <pivotArea type="origin" dataOnly="0" labelOnly="1" outline="0" fieldPosition="0"/>
    </format>
    <format dxfId="75">
      <pivotArea field="-2" type="button" dataOnly="0" labelOnly="1" outline="0" axis="axisCol" fieldPosition="0"/>
    </format>
    <format dxfId="74">
      <pivotArea type="topRight" dataOnly="0" labelOnly="1" outline="0" fieldPosition="0"/>
    </format>
    <format dxfId="73">
      <pivotArea field="3" type="button" dataOnly="0" labelOnly="1" outline="0" axis="axisRow" fieldPosition="0"/>
    </format>
    <format dxfId="7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1">
      <pivotArea type="origin" dataOnly="0" labelOnly="1" outline="0" fieldPosition="0"/>
    </format>
    <format dxfId="70">
      <pivotArea field="-2" type="button" dataOnly="0" labelOnly="1" outline="0" axis="axisCol" fieldPosition="0"/>
    </format>
    <format dxfId="69">
      <pivotArea type="topRight" dataOnly="0" labelOnly="1" outline="0" fieldPosition="0"/>
    </format>
    <format dxfId="68">
      <pivotArea field="3" type="button" dataOnly="0" labelOnly="1" outline="0" axis="axisRow" fieldPosition="0"/>
    </format>
    <format dxfId="6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3">
    <chartFormat chart="1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23"/>
          </reference>
        </references>
      </pivotArea>
    </chartFormat>
  </chart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Compte_Général___Code" xr10:uid="{41D11088-2638-44DA-A917-47A3BA23B5D5}" sourceName="Compte Général - Code">
  <pivotTables>
    <pivotTable tabId="2" name="pivotTable_E10"/>
    <pivotTable tabId="2" name="Tableau croisé dynamique21"/>
    <pivotTable tabId="2" name="Tableau croisé dynamique22"/>
  </pivotTables>
  <data>
    <tabular pivotCacheId="945012622" showMissing="0">
      <items count="62">
        <i x="0" s="1"/>
        <i x="1" s="1"/>
        <i x="2" s="1"/>
        <i x="3" s="1"/>
        <i x="4" s="1"/>
        <i x="5" s="1" nd="1"/>
        <i x="51" s="1" nd="1"/>
        <i x="6" s="1" nd="1"/>
        <i x="7" s="1" nd="1"/>
        <i x="52" s="1" nd="1"/>
        <i x="53" s="1" nd="1"/>
        <i x="8" s="1" nd="1"/>
        <i x="9" s="1" nd="1"/>
        <i x="10" s="1" nd="1"/>
        <i x="11" s="1" nd="1"/>
        <i x="54" s="1" nd="1"/>
        <i x="55" s="1" nd="1"/>
        <i x="56" s="1" nd="1"/>
        <i x="12" s="1" nd="1"/>
        <i x="13" s="1" nd="1"/>
        <i x="14" s="1" nd="1"/>
        <i x="15" s="1" nd="1"/>
        <i x="16" s="1" nd="1"/>
        <i x="17" s="1" nd="1"/>
        <i x="57" s="1" nd="1"/>
        <i x="58" s="1" nd="1"/>
        <i x="59" s="1" nd="1"/>
        <i x="18" s="1" nd="1"/>
        <i x="19" s="1" nd="1"/>
        <i x="20" s="1" nd="1"/>
        <i x="21" s="1" nd="1"/>
        <i x="22" s="1" nd="1"/>
        <i x="23" s="1" nd="1"/>
        <i x="24" s="1" nd="1"/>
        <i x="25" s="1" nd="1"/>
        <i x="26" s="1" nd="1"/>
        <i x="27" s="1" nd="1"/>
        <i x="60" s="1" nd="1"/>
        <i x="28" s="1" nd="1"/>
        <i x="29" s="1" nd="1"/>
        <i x="61" s="1" nd="1"/>
        <i x="30" s="1" nd="1"/>
        <i x="31" s="1" nd="1"/>
        <i x="32" s="1" nd="1"/>
        <i x="33" s="1" nd="1"/>
        <i x="34" s="1" nd="1"/>
        <i x="35" s="1" nd="1"/>
        <i x="36" s="1" nd="1"/>
        <i x="37" s="1" nd="1"/>
        <i x="38" s="1" nd="1"/>
        <i x="39" s="1" nd="1"/>
        <i x="40" s="1" nd="1"/>
        <i x="41" s="1" nd="1"/>
        <i x="42" s="1" nd="1"/>
        <i x="43" s="1" nd="1"/>
        <i x="44" s="1" nd="1"/>
        <i x="45" s="1" nd="1"/>
        <i x="46" s="1" nd="1"/>
        <i x="47" s="1" nd="1"/>
        <i x="48" s="1" nd="1"/>
        <i x="49" s="1" nd="1"/>
        <i x="50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Compte_Général___Type_Code" xr10:uid="{E4AA32BE-59D3-4535-98D3-554ACF97E717}" sourceName="Compte Général - Type Code">
  <pivotTables>
    <pivotTable tabId="2" name="pivotTable_E10"/>
    <pivotTable tabId="2" name="Tableau croisé dynamique21"/>
    <pivotTable tabId="2" name="Tableau croisé dynamique22"/>
  </pivotTables>
  <data>
    <tabular pivotCacheId="945012622" showMissing="0">
      <items count="2">
        <i x="0" s="1"/>
        <i x="1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Tiers___Nom" xr10:uid="{16AC22C8-ECF4-4D97-A36F-72A182478DA4}" sourceName="Tiers - Nom">
  <pivotTables>
    <pivotTable tabId="2" name="pivotTable_E10"/>
    <pivotTable tabId="2" name="Tableau croisé dynamique21"/>
    <pivotTable tabId="2" name="Tableau croisé dynamique22"/>
  </pivotTables>
  <data>
    <tabular pivotCacheId="945012622" showMissing="0">
      <items count="69">
        <i x="0" s="1"/>
        <i x="1" s="1"/>
        <i x="27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5" s="1"/>
        <i x="16" s="1"/>
        <i x="17" s="1"/>
        <i x="18" s="1"/>
        <i x="19" s="1"/>
        <i x="20" s="1"/>
        <i x="21" s="1"/>
        <i x="22" s="1"/>
        <i x="23" s="1"/>
        <i x="24" s="1"/>
        <i x="25" s="1"/>
        <i x="26" s="1"/>
        <i x="28" s="1"/>
        <i x="52" s="1" nd="1"/>
        <i x="55" s="1" nd="1"/>
        <i x="32" s="1" nd="1"/>
        <i x="51" s="1" nd="1"/>
        <i x="48" s="1" nd="1"/>
        <i x="57" s="1" nd="1"/>
        <i x="53" s="1" nd="1"/>
        <i x="54" s="1" nd="1"/>
        <i x="65" s="1" nd="1"/>
        <i x="45" s="1" nd="1"/>
        <i x="61" s="1" nd="1"/>
        <i x="44" s="1" nd="1"/>
        <i x="29" s="1" nd="1"/>
        <i x="43" s="1" nd="1"/>
        <i x="38" s="1" nd="1"/>
        <i x="40" s="1" nd="1"/>
        <i x="41" s="1" nd="1"/>
        <i x="59" s="1" nd="1"/>
        <i x="68" s="1" nd="1"/>
        <i x="56" s="1" nd="1"/>
        <i x="50" s="1" nd="1"/>
        <i x="39" s="1" nd="1"/>
        <i x="33" s="1" nd="1"/>
        <i x="30" s="1" nd="1"/>
        <i x="46" s="1" nd="1"/>
        <i x="34" s="1" nd="1"/>
        <i x="35" s="1" nd="1"/>
        <i x="63" s="1" nd="1"/>
        <i x="42" s="1" nd="1"/>
        <i x="31" s="1" nd="1"/>
        <i x="47" s="1" nd="1"/>
        <i x="64" s="1" nd="1"/>
        <i x="66" s="1" nd="1"/>
        <i x="60" s="1" nd="1"/>
        <i x="62" s="1" nd="1"/>
        <i x="67" s="1" nd="1"/>
        <i x="49" s="1" nd="1"/>
        <i x="58" s="1" nd="1"/>
        <i x="36" s="1" nd="1"/>
        <i x="37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pte Général - Code" xr10:uid="{FA908573-44E6-4BEA-AB3C-704FBB9ABF54}" cache="Segment_Compte_Général___Code" caption="Compte Général - Code" style="SlicerStyleLight6" rowHeight="241300"/>
  <slicer name="Compte Général - Type Code" xr10:uid="{9FF0A6C2-A373-450D-B058-D9139BC585FE}" cache="Segment_Compte_Général___Type_Code" caption="Compte Général - Type Code" style="SlicerStyleLight2" rowHeight="241300"/>
  <slicer name="Tiers - Nom" xr10:uid="{C97AE1A0-3DEA-4D21-B26A-698481B9A60A}" cache="Segment_Tiers___Nom" caption="Tiers - Nom" columnCount="2" style="SlicerStyleLight6" rowHeight="241300"/>
</slicer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ivotTable" Target="../pivotTables/pivotTable3.xml"/><Relationship Id="rId7" Type="http://schemas.microsoft.com/office/2007/relationships/slicer" Target="../slicers/slicer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99BE6-B258-4B9D-9CFC-43E77E137D21}">
  <dimension ref="B1:W27"/>
  <sheetViews>
    <sheetView showGridLines="0" zoomScale="85" zoomScaleNormal="85" workbookViewId="0">
      <selection activeCell="D10" sqref="D10"/>
    </sheetView>
  </sheetViews>
  <sheetFormatPr defaultColWidth="11.5703125" defaultRowHeight="15" x14ac:dyDescent="0.25"/>
  <cols>
    <col min="1" max="1" width="1.85546875" style="31" customWidth="1"/>
    <col min="2" max="2" width="12" style="33" customWidth="1"/>
    <col min="3" max="3" width="4.140625" style="31" customWidth="1"/>
    <col min="4" max="10" width="11.5703125" style="31"/>
    <col min="11" max="11" width="15.85546875" style="31" customWidth="1"/>
    <col min="12" max="19" width="11.5703125" style="31"/>
    <col min="20" max="20" width="15.85546875" style="31" customWidth="1"/>
    <col min="21" max="16384" width="11.5703125" style="31"/>
  </cols>
  <sheetData>
    <row r="1" spans="2:23" s="23" customFormat="1" ht="39.6" customHeight="1" x14ac:dyDescent="0.35">
      <c r="B1" s="17" t="e" vm="1">
        <v>#VALUE!</v>
      </c>
      <c r="C1" s="18" t="s">
        <v>73</v>
      </c>
      <c r="D1" s="18"/>
      <c r="E1" s="18"/>
      <c r="F1" s="18"/>
      <c r="G1" s="18"/>
      <c r="H1" s="18"/>
      <c r="I1" s="18"/>
      <c r="J1" s="18"/>
      <c r="K1" s="18"/>
      <c r="L1" s="19"/>
      <c r="M1" s="20"/>
      <c r="N1" s="20"/>
      <c r="O1" s="21"/>
      <c r="P1" s="22"/>
      <c r="Q1" s="20"/>
      <c r="R1" s="20"/>
      <c r="S1" s="21"/>
      <c r="T1" s="22"/>
      <c r="U1" s="20"/>
      <c r="V1" s="20"/>
      <c r="W1" s="21"/>
    </row>
    <row r="2" spans="2:23" s="30" customFormat="1" ht="3" customHeight="1" x14ac:dyDescent="0.35">
      <c r="B2" s="24"/>
      <c r="C2" s="25"/>
      <c r="D2" s="25"/>
      <c r="E2" s="25"/>
      <c r="F2" s="25"/>
      <c r="G2" s="25"/>
      <c r="H2" s="25"/>
      <c r="I2" s="25"/>
      <c r="J2" s="25"/>
      <c r="K2" s="25"/>
      <c r="L2" s="26"/>
      <c r="M2" s="27"/>
      <c r="N2" s="27"/>
      <c r="O2" s="28"/>
      <c r="P2" s="29"/>
      <c r="Q2" s="27"/>
      <c r="R2" s="27"/>
      <c r="S2" s="28"/>
      <c r="T2" s="29"/>
      <c r="U2" s="27"/>
      <c r="V2" s="27"/>
      <c r="W2" s="28"/>
    </row>
    <row r="3" spans="2:23" ht="12.6" customHeight="1" x14ac:dyDescent="0.25">
      <c r="B3" s="31"/>
    </row>
    <row r="4" spans="2:23" ht="20.100000000000001" customHeight="1" x14ac:dyDescent="0.25">
      <c r="B4" s="31"/>
      <c r="C4" s="32" t="s">
        <v>74</v>
      </c>
    </row>
    <row r="5" spans="2:23" ht="20.100000000000001" customHeight="1" x14ac:dyDescent="0.25">
      <c r="B5" s="31"/>
      <c r="C5" s="32" t="s">
        <v>75</v>
      </c>
    </row>
    <row r="6" spans="2:23" ht="20.100000000000001" customHeight="1" x14ac:dyDescent="0.25">
      <c r="B6" s="31"/>
      <c r="C6" s="33"/>
    </row>
    <row r="7" spans="2:23" s="38" customFormat="1" ht="20.100000000000001" customHeight="1" x14ac:dyDescent="0.3">
      <c r="C7" s="34">
        <v>1</v>
      </c>
      <c r="D7" s="35" t="s">
        <v>76</v>
      </c>
      <c r="E7" s="36"/>
      <c r="F7" s="36"/>
      <c r="G7" s="36"/>
      <c r="H7" s="36"/>
      <c r="I7" s="37"/>
      <c r="J7" s="37"/>
      <c r="K7" s="37"/>
      <c r="L7" s="37"/>
    </row>
    <row r="8" spans="2:23" s="38" customFormat="1" ht="20.100000000000001" customHeight="1" x14ac:dyDescent="0.25">
      <c r="C8" s="39"/>
      <c r="D8" s="40"/>
    </row>
    <row r="9" spans="2:23" s="38" customFormat="1" ht="20.100000000000001" customHeight="1" x14ac:dyDescent="0.25">
      <c r="C9" s="39"/>
      <c r="D9" s="40"/>
    </row>
    <row r="10" spans="2:23" s="38" customFormat="1" ht="20.100000000000001" customHeight="1" x14ac:dyDescent="0.3">
      <c r="C10" s="34">
        <v>2</v>
      </c>
      <c r="D10" s="35" t="s">
        <v>80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2:23" s="38" customFormat="1" ht="20.100000000000001" customHeight="1" x14ac:dyDescent="0.25">
      <c r="C11" s="41"/>
      <c r="D11" s="42"/>
      <c r="E11" s="37"/>
      <c r="F11" s="37"/>
      <c r="G11" s="37"/>
      <c r="H11" s="37"/>
      <c r="I11" s="37"/>
      <c r="J11" s="37"/>
      <c r="K11" s="37"/>
      <c r="L11" s="37"/>
    </row>
    <row r="12" spans="2:23" s="38" customFormat="1" ht="20.100000000000001" customHeight="1" x14ac:dyDescent="0.25">
      <c r="C12" s="39"/>
      <c r="D12" s="34" t="s">
        <v>58</v>
      </c>
      <c r="E12" s="43" t="s">
        <v>77</v>
      </c>
    </row>
    <row r="13" spans="2:23" s="38" customFormat="1" ht="20.100000000000001" customHeight="1" x14ac:dyDescent="0.25">
      <c r="C13" s="39"/>
      <c r="E13" s="42"/>
    </row>
    <row r="14" spans="2:23" s="38" customFormat="1" ht="20.100000000000001" customHeight="1" x14ac:dyDescent="0.25">
      <c r="C14" s="39"/>
      <c r="D14" s="34" t="s">
        <v>60</v>
      </c>
      <c r="E14" s="43" t="s">
        <v>78</v>
      </c>
    </row>
    <row r="15" spans="2:23" s="38" customFormat="1" ht="20.100000000000001" customHeight="1" x14ac:dyDescent="0.25">
      <c r="C15" s="39"/>
      <c r="E15" s="42"/>
    </row>
    <row r="16" spans="2:23" s="38" customFormat="1" ht="20.100000000000001" customHeight="1" x14ac:dyDescent="0.25">
      <c r="D16" s="34" t="s">
        <v>62</v>
      </c>
      <c r="E16" s="43" t="s">
        <v>79</v>
      </c>
      <c r="F16" s="37"/>
    </row>
    <row r="17" spans="3:14" ht="20.100000000000001" customHeight="1" x14ac:dyDescent="0.25"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3:14" ht="20.100000000000001" customHeight="1" x14ac:dyDescent="0.25"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</row>
    <row r="19" spans="3:14" ht="20.100000000000001" customHeight="1" x14ac:dyDescent="0.25"/>
    <row r="20" spans="3:14" ht="20.100000000000001" customHeight="1" x14ac:dyDescent="0.25"/>
    <row r="21" spans="3:14" ht="20.100000000000001" customHeight="1" x14ac:dyDescent="0.25"/>
    <row r="22" spans="3:14" ht="20.100000000000001" customHeight="1" x14ac:dyDescent="0.25"/>
    <row r="23" spans="3:14" ht="20.100000000000001" customHeight="1" x14ac:dyDescent="0.25"/>
    <row r="24" spans="3:14" ht="20.100000000000001" customHeight="1" x14ac:dyDescent="0.25"/>
    <row r="25" spans="3:14" ht="20.100000000000001" customHeight="1" x14ac:dyDescent="0.25"/>
    <row r="26" spans="3:14" ht="20.100000000000001" customHeight="1" x14ac:dyDescent="0.25"/>
    <row r="27" spans="3:14" ht="20.100000000000001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876E2-F971-4B50-8BD5-8C562EF0BB1A}">
  <dimension ref="B1:W27"/>
  <sheetViews>
    <sheetView showGridLines="0" zoomScale="85" zoomScaleNormal="85" workbookViewId="0">
      <selection activeCell="H17" sqref="H17"/>
    </sheetView>
  </sheetViews>
  <sheetFormatPr defaultColWidth="11.5703125" defaultRowHeight="15" x14ac:dyDescent="0.25"/>
  <cols>
    <col min="1" max="1" width="1.85546875" style="31" customWidth="1"/>
    <col min="2" max="2" width="12" style="33" customWidth="1"/>
    <col min="3" max="3" width="4.140625" style="31" customWidth="1"/>
    <col min="4" max="10" width="11.5703125" style="31"/>
    <col min="11" max="11" width="15.85546875" style="31" customWidth="1"/>
    <col min="12" max="19" width="11.5703125" style="31"/>
    <col min="20" max="20" width="15.85546875" style="31" customWidth="1"/>
    <col min="21" max="16384" width="11.5703125" style="31"/>
  </cols>
  <sheetData>
    <row r="1" spans="2:23" s="23" customFormat="1" ht="39.6" customHeight="1" x14ac:dyDescent="0.35">
      <c r="B1" s="17" t="e" vm="1">
        <v>#VALUE!</v>
      </c>
      <c r="C1" s="18" t="s">
        <v>71</v>
      </c>
      <c r="D1" s="18"/>
      <c r="E1" s="18"/>
      <c r="F1" s="18"/>
      <c r="G1" s="18"/>
      <c r="H1" s="18"/>
      <c r="I1" s="18"/>
      <c r="J1" s="18"/>
      <c r="K1" s="18"/>
      <c r="L1" s="19"/>
      <c r="M1" s="20"/>
      <c r="N1" s="20"/>
      <c r="O1" s="21"/>
      <c r="P1" s="22"/>
      <c r="Q1" s="20"/>
      <c r="R1" s="20"/>
      <c r="S1" s="21"/>
      <c r="T1" s="22"/>
      <c r="U1" s="20"/>
      <c r="V1" s="20"/>
      <c r="W1" s="21"/>
    </row>
    <row r="2" spans="2:23" s="30" customFormat="1" ht="3" customHeight="1" x14ac:dyDescent="0.35">
      <c r="B2" s="24"/>
      <c r="C2" s="25"/>
      <c r="D2" s="25"/>
      <c r="E2" s="25"/>
      <c r="F2" s="25"/>
      <c r="G2" s="25"/>
      <c r="H2" s="25"/>
      <c r="I2" s="25"/>
      <c r="J2" s="25"/>
      <c r="K2" s="25"/>
      <c r="L2" s="26"/>
      <c r="M2" s="27"/>
      <c r="N2" s="27"/>
      <c r="O2" s="28"/>
      <c r="P2" s="29"/>
      <c r="Q2" s="27"/>
      <c r="R2" s="27"/>
      <c r="S2" s="28"/>
      <c r="T2" s="29"/>
      <c r="U2" s="27"/>
      <c r="V2" s="27"/>
      <c r="W2" s="28"/>
    </row>
    <row r="3" spans="2:23" ht="12.6" customHeight="1" x14ac:dyDescent="0.25">
      <c r="B3" s="31"/>
    </row>
    <row r="4" spans="2:23" ht="20.100000000000001" customHeight="1" x14ac:dyDescent="0.25">
      <c r="B4" s="32" t="s">
        <v>65</v>
      </c>
    </row>
    <row r="5" spans="2:23" ht="20.100000000000001" customHeight="1" x14ac:dyDescent="0.25">
      <c r="B5" s="32" t="s">
        <v>66</v>
      </c>
    </row>
    <row r="6" spans="2:23" ht="20.100000000000001" customHeight="1" x14ac:dyDescent="0.25"/>
    <row r="7" spans="2:23" s="38" customFormat="1" ht="20.100000000000001" customHeight="1" x14ac:dyDescent="0.3">
      <c r="B7" s="34">
        <v>1</v>
      </c>
      <c r="C7" s="35" t="s">
        <v>72</v>
      </c>
      <c r="D7" s="36"/>
      <c r="E7" s="36"/>
      <c r="F7" s="36"/>
      <c r="G7" s="36"/>
      <c r="H7" s="37"/>
      <c r="I7" s="37"/>
      <c r="J7" s="37"/>
      <c r="K7" s="37"/>
    </row>
    <row r="8" spans="2:23" s="38" customFormat="1" ht="20.100000000000001" customHeight="1" x14ac:dyDescent="0.25">
      <c r="B8" s="39"/>
      <c r="C8" s="40"/>
    </row>
    <row r="9" spans="2:23" s="38" customFormat="1" ht="20.100000000000001" customHeight="1" x14ac:dyDescent="0.25">
      <c r="B9" s="39"/>
      <c r="C9" s="40"/>
    </row>
    <row r="10" spans="2:23" s="38" customFormat="1" ht="20.100000000000001" customHeight="1" x14ac:dyDescent="0.3">
      <c r="B10" s="34">
        <v>2</v>
      </c>
      <c r="C10" s="35" t="s">
        <v>70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2:23" s="38" customFormat="1" ht="20.100000000000001" customHeight="1" x14ac:dyDescent="0.25">
      <c r="B11" s="41"/>
      <c r="C11" s="42"/>
      <c r="D11" s="37"/>
      <c r="E11" s="37"/>
      <c r="F11" s="37"/>
      <c r="G11" s="37"/>
      <c r="H11" s="37"/>
      <c r="I11" s="37"/>
      <c r="J11" s="37"/>
      <c r="K11" s="37"/>
    </row>
    <row r="12" spans="2:23" s="38" customFormat="1" ht="20.100000000000001" customHeight="1" x14ac:dyDescent="0.25">
      <c r="B12" s="39"/>
      <c r="C12" s="34" t="s">
        <v>58</v>
      </c>
      <c r="D12" s="43" t="s">
        <v>67</v>
      </c>
    </row>
    <row r="13" spans="2:23" s="38" customFormat="1" ht="20.100000000000001" customHeight="1" x14ac:dyDescent="0.25">
      <c r="B13" s="39"/>
      <c r="D13" s="42"/>
    </row>
    <row r="14" spans="2:23" s="38" customFormat="1" ht="20.100000000000001" customHeight="1" x14ac:dyDescent="0.25">
      <c r="B14" s="39"/>
      <c r="C14" s="34" t="s">
        <v>60</v>
      </c>
      <c r="D14" s="43" t="s">
        <v>68</v>
      </c>
    </row>
    <row r="15" spans="2:23" s="38" customFormat="1" ht="20.100000000000001" customHeight="1" x14ac:dyDescent="0.25">
      <c r="B15" s="39"/>
      <c r="D15" s="42"/>
    </row>
    <row r="16" spans="2:23" s="38" customFormat="1" ht="20.100000000000001" customHeight="1" x14ac:dyDescent="0.25">
      <c r="C16" s="34" t="s">
        <v>62</v>
      </c>
      <c r="D16" s="43" t="s">
        <v>69</v>
      </c>
      <c r="E16" s="37"/>
    </row>
    <row r="17" spans="3:14" ht="20.100000000000001" customHeight="1" x14ac:dyDescent="0.25"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3:14" ht="20.100000000000001" customHeight="1" x14ac:dyDescent="0.25"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</row>
    <row r="19" spans="3:14" ht="20.100000000000001" customHeight="1" x14ac:dyDescent="0.25"/>
    <row r="20" spans="3:14" ht="20.100000000000001" customHeight="1" x14ac:dyDescent="0.25"/>
    <row r="21" spans="3:14" ht="20.100000000000001" customHeight="1" x14ac:dyDescent="0.25"/>
    <row r="22" spans="3:14" ht="20.100000000000001" customHeight="1" x14ac:dyDescent="0.25"/>
    <row r="23" spans="3:14" ht="20.100000000000001" customHeight="1" x14ac:dyDescent="0.25"/>
    <row r="24" spans="3:14" ht="20.100000000000001" customHeight="1" x14ac:dyDescent="0.25"/>
    <row r="25" spans="3:14" ht="20.100000000000001" customHeight="1" x14ac:dyDescent="0.25"/>
    <row r="26" spans="3:14" ht="20.100000000000001" customHeight="1" x14ac:dyDescent="0.25"/>
    <row r="27" spans="3:14" ht="20.100000000000001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625F3-AA2B-4CBE-9FB6-A5C87A1CC045}">
  <dimension ref="B1:W27"/>
  <sheetViews>
    <sheetView showGridLines="0" zoomScale="85" zoomScaleNormal="85" workbookViewId="0">
      <selection activeCell="B63" sqref="B63"/>
    </sheetView>
  </sheetViews>
  <sheetFormatPr defaultColWidth="11.5703125" defaultRowHeight="15" x14ac:dyDescent="0.25"/>
  <cols>
    <col min="1" max="1" width="1.85546875" style="31" customWidth="1"/>
    <col min="2" max="2" width="12" style="33" customWidth="1"/>
    <col min="3" max="3" width="4.140625" style="31" customWidth="1"/>
    <col min="4" max="10" width="11.5703125" style="31"/>
    <col min="11" max="11" width="15.85546875" style="31" customWidth="1"/>
    <col min="12" max="19" width="11.5703125" style="31"/>
    <col min="20" max="20" width="15.85546875" style="31" customWidth="1"/>
    <col min="21" max="16384" width="11.5703125" style="31"/>
  </cols>
  <sheetData>
    <row r="1" spans="2:23" s="23" customFormat="1" ht="39.6" customHeight="1" x14ac:dyDescent="0.35">
      <c r="B1" s="17" t="e" vm="1">
        <v>#VALUE!</v>
      </c>
      <c r="C1" s="18" t="s">
        <v>54</v>
      </c>
      <c r="D1" s="18"/>
      <c r="E1" s="18"/>
      <c r="F1" s="18"/>
      <c r="G1" s="18"/>
      <c r="H1" s="18"/>
      <c r="I1" s="18"/>
      <c r="J1" s="18"/>
      <c r="K1" s="18"/>
      <c r="L1" s="19"/>
      <c r="M1" s="20"/>
      <c r="N1" s="20"/>
      <c r="O1" s="21"/>
      <c r="P1" s="22"/>
      <c r="Q1" s="20"/>
      <c r="R1" s="20"/>
      <c r="S1" s="21"/>
      <c r="T1" s="22"/>
      <c r="U1" s="20"/>
      <c r="V1" s="20"/>
      <c r="W1" s="21"/>
    </row>
    <row r="2" spans="2:23" s="30" customFormat="1" ht="3" customHeight="1" x14ac:dyDescent="0.35">
      <c r="B2" s="24"/>
      <c r="C2" s="25"/>
      <c r="D2" s="25"/>
      <c r="E2" s="25"/>
      <c r="F2" s="25"/>
      <c r="G2" s="25"/>
      <c r="H2" s="25"/>
      <c r="I2" s="25"/>
      <c r="J2" s="25"/>
      <c r="K2" s="25"/>
      <c r="L2" s="26"/>
      <c r="M2" s="27"/>
      <c r="N2" s="27"/>
      <c r="O2" s="28"/>
      <c r="P2" s="29"/>
      <c r="Q2" s="27"/>
      <c r="R2" s="27"/>
      <c r="S2" s="28"/>
      <c r="T2" s="29"/>
      <c r="U2" s="27"/>
      <c r="V2" s="27"/>
      <c r="W2" s="28"/>
    </row>
    <row r="3" spans="2:23" ht="12.6" customHeight="1" x14ac:dyDescent="0.25">
      <c r="B3" s="31"/>
    </row>
    <row r="4" spans="2:23" ht="20.100000000000001" customHeight="1" x14ac:dyDescent="0.25">
      <c r="B4" s="32" t="s">
        <v>55</v>
      </c>
    </row>
    <row r="5" spans="2:23" ht="20.100000000000001" customHeight="1" x14ac:dyDescent="0.25">
      <c r="B5" s="32" t="s">
        <v>56</v>
      </c>
    </row>
    <row r="6" spans="2:23" ht="20.100000000000001" customHeight="1" x14ac:dyDescent="0.25"/>
    <row r="7" spans="2:23" s="38" customFormat="1" ht="20.100000000000001" customHeight="1" x14ac:dyDescent="0.3">
      <c r="B7" s="34">
        <v>1</v>
      </c>
      <c r="C7" s="35" t="s">
        <v>57</v>
      </c>
      <c r="D7" s="36"/>
      <c r="E7" s="36"/>
      <c r="F7" s="36"/>
      <c r="G7" s="36"/>
      <c r="H7" s="37"/>
      <c r="I7" s="37"/>
      <c r="J7" s="37"/>
      <c r="K7" s="37"/>
    </row>
    <row r="8" spans="2:23" s="38" customFormat="1" ht="20.100000000000001" customHeight="1" x14ac:dyDescent="0.25">
      <c r="B8" s="39"/>
      <c r="C8" s="40"/>
    </row>
    <row r="9" spans="2:23" s="38" customFormat="1" ht="20.100000000000001" customHeight="1" x14ac:dyDescent="0.25">
      <c r="B9" s="39"/>
      <c r="C9" s="40"/>
    </row>
    <row r="10" spans="2:23" s="38" customFormat="1" ht="20.100000000000001" customHeight="1" x14ac:dyDescent="0.3">
      <c r="B10" s="34">
        <v>2</v>
      </c>
      <c r="C10" s="35" t="s">
        <v>64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2:23" s="38" customFormat="1" ht="20.100000000000001" customHeight="1" x14ac:dyDescent="0.25">
      <c r="B11" s="41"/>
      <c r="C11" s="42"/>
      <c r="D11" s="37"/>
      <c r="E11" s="37"/>
      <c r="F11" s="37"/>
      <c r="G11" s="37"/>
      <c r="H11" s="37"/>
      <c r="I11" s="37"/>
      <c r="J11" s="37"/>
      <c r="K11" s="37"/>
    </row>
    <row r="12" spans="2:23" s="38" customFormat="1" ht="20.100000000000001" customHeight="1" x14ac:dyDescent="0.25">
      <c r="B12" s="39"/>
      <c r="C12" s="34" t="s">
        <v>58</v>
      </c>
      <c r="D12" s="43" t="s">
        <v>59</v>
      </c>
    </row>
    <row r="13" spans="2:23" s="38" customFormat="1" ht="20.100000000000001" customHeight="1" x14ac:dyDescent="0.25">
      <c r="B13" s="39"/>
      <c r="D13" s="42"/>
    </row>
    <row r="14" spans="2:23" s="38" customFormat="1" ht="20.100000000000001" customHeight="1" x14ac:dyDescent="0.25">
      <c r="B14" s="39"/>
      <c r="C14" s="34" t="s">
        <v>60</v>
      </c>
      <c r="D14" s="43" t="s">
        <v>61</v>
      </c>
    </row>
    <row r="15" spans="2:23" s="38" customFormat="1" ht="20.100000000000001" customHeight="1" x14ac:dyDescent="0.25">
      <c r="B15" s="39"/>
      <c r="D15" s="42"/>
    </row>
    <row r="16" spans="2:23" s="38" customFormat="1" ht="20.100000000000001" customHeight="1" x14ac:dyDescent="0.25">
      <c r="C16" s="34" t="s">
        <v>62</v>
      </c>
      <c r="D16" s="43" t="s">
        <v>63</v>
      </c>
      <c r="E16" s="37"/>
    </row>
    <row r="17" spans="3:14" ht="20.100000000000001" customHeight="1" x14ac:dyDescent="0.25"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3:14" ht="20.100000000000001" customHeight="1" x14ac:dyDescent="0.25"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</row>
    <row r="19" spans="3:14" ht="20.100000000000001" customHeight="1" x14ac:dyDescent="0.25"/>
    <row r="20" spans="3:14" ht="20.100000000000001" customHeight="1" x14ac:dyDescent="0.25"/>
    <row r="21" spans="3:14" ht="20.100000000000001" customHeight="1" x14ac:dyDescent="0.25"/>
    <row r="22" spans="3:14" ht="20.100000000000001" customHeight="1" x14ac:dyDescent="0.25"/>
    <row r="23" spans="3:14" ht="20.100000000000001" customHeight="1" x14ac:dyDescent="0.25"/>
    <row r="24" spans="3:14" ht="20.100000000000001" customHeight="1" x14ac:dyDescent="0.25"/>
    <row r="25" spans="3:14" ht="20.100000000000001" customHeight="1" x14ac:dyDescent="0.25"/>
    <row r="26" spans="3:14" ht="20.100000000000001" customHeight="1" x14ac:dyDescent="0.25"/>
    <row r="27" spans="3:14" ht="20.100000000000001" customHeigh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852B6-F56C-4692-94CD-9F706DD1DCA5}">
  <dimension ref="B1:W27"/>
  <sheetViews>
    <sheetView showGridLines="0" zoomScale="85" zoomScaleNormal="85" workbookViewId="0">
      <selection activeCell="C11" sqref="C11"/>
    </sheetView>
  </sheetViews>
  <sheetFormatPr defaultColWidth="11.5703125" defaultRowHeight="15" x14ac:dyDescent="0.25"/>
  <cols>
    <col min="1" max="1" width="1.85546875" style="31" customWidth="1"/>
    <col min="2" max="2" width="12" style="33" customWidth="1"/>
    <col min="3" max="3" width="4.140625" style="31" customWidth="1"/>
    <col min="4" max="10" width="11.5703125" style="31"/>
    <col min="11" max="11" width="15.85546875" style="31" customWidth="1"/>
    <col min="12" max="19" width="11.5703125" style="31"/>
    <col min="20" max="20" width="15.85546875" style="31" customWidth="1"/>
    <col min="21" max="16384" width="11.5703125" style="31"/>
  </cols>
  <sheetData>
    <row r="1" spans="2:23" s="23" customFormat="1" ht="39.6" customHeight="1" x14ac:dyDescent="0.35">
      <c r="B1" s="17" t="e" vm="1">
        <v>#VALUE!</v>
      </c>
      <c r="C1" s="18" t="s">
        <v>81</v>
      </c>
      <c r="D1" s="18"/>
      <c r="E1" s="18"/>
      <c r="F1" s="18"/>
      <c r="G1" s="18"/>
      <c r="H1" s="18"/>
      <c r="I1" s="18"/>
      <c r="J1" s="18"/>
      <c r="K1" s="18"/>
      <c r="L1" s="19"/>
      <c r="M1" s="20"/>
      <c r="N1" s="20"/>
      <c r="O1" s="21"/>
      <c r="P1" s="22"/>
      <c r="Q1" s="20"/>
      <c r="R1" s="20"/>
      <c r="S1" s="21"/>
      <c r="T1" s="22"/>
      <c r="U1" s="20"/>
      <c r="V1" s="20"/>
      <c r="W1" s="21"/>
    </row>
    <row r="2" spans="2:23" s="30" customFormat="1" ht="3" customHeight="1" x14ac:dyDescent="0.35">
      <c r="B2" s="24"/>
      <c r="C2" s="25"/>
      <c r="D2" s="25"/>
      <c r="E2" s="25"/>
      <c r="F2" s="25"/>
      <c r="G2" s="25"/>
      <c r="H2" s="25"/>
      <c r="I2" s="25"/>
      <c r="J2" s="25"/>
      <c r="K2" s="25"/>
      <c r="L2" s="26"/>
      <c r="M2" s="27"/>
      <c r="N2" s="27"/>
      <c r="O2" s="28"/>
      <c r="P2" s="29"/>
      <c r="Q2" s="27"/>
      <c r="R2" s="27"/>
      <c r="S2" s="28"/>
      <c r="T2" s="29"/>
      <c r="U2" s="27"/>
      <c r="V2" s="27"/>
      <c r="W2" s="28"/>
    </row>
    <row r="3" spans="2:23" ht="12.6" customHeight="1" x14ac:dyDescent="0.25">
      <c r="B3" s="31"/>
    </row>
    <row r="4" spans="2:23" ht="20.100000000000001" customHeight="1" x14ac:dyDescent="0.25">
      <c r="B4" s="32" t="s">
        <v>82</v>
      </c>
    </row>
    <row r="5" spans="2:23" ht="20.100000000000001" customHeight="1" x14ac:dyDescent="0.25">
      <c r="B5" s="32" t="s">
        <v>83</v>
      </c>
    </row>
    <row r="6" spans="2:23" ht="20.100000000000001" customHeight="1" x14ac:dyDescent="0.25"/>
    <row r="7" spans="2:23" s="38" customFormat="1" ht="20.100000000000001" customHeight="1" x14ac:dyDescent="0.3">
      <c r="B7" s="34">
        <v>1</v>
      </c>
      <c r="C7" s="35" t="s">
        <v>84</v>
      </c>
      <c r="D7" s="36"/>
      <c r="E7" s="36"/>
      <c r="F7" s="36"/>
      <c r="G7" s="36"/>
      <c r="H7" s="37"/>
      <c r="I7" s="37"/>
      <c r="J7" s="37"/>
      <c r="K7" s="37"/>
    </row>
    <row r="8" spans="2:23" s="38" customFormat="1" ht="20.100000000000001" customHeight="1" x14ac:dyDescent="0.25">
      <c r="B8" s="39"/>
      <c r="C8" s="40"/>
    </row>
    <row r="9" spans="2:23" s="38" customFormat="1" ht="20.100000000000001" customHeight="1" x14ac:dyDescent="0.25">
      <c r="B9" s="39"/>
      <c r="C9" s="40"/>
    </row>
    <row r="10" spans="2:23" s="38" customFormat="1" ht="20.100000000000001" customHeight="1" x14ac:dyDescent="0.3">
      <c r="B10" s="34">
        <v>2</v>
      </c>
      <c r="C10" s="35" t="s">
        <v>88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2:23" s="38" customFormat="1" ht="20.100000000000001" customHeight="1" x14ac:dyDescent="0.25">
      <c r="B11" s="41"/>
      <c r="C11" s="42"/>
      <c r="D11" s="37"/>
      <c r="E11" s="37"/>
      <c r="F11" s="37"/>
      <c r="G11" s="37"/>
      <c r="H11" s="37"/>
      <c r="I11" s="37"/>
      <c r="J11" s="37"/>
      <c r="K11" s="37"/>
    </row>
    <row r="12" spans="2:23" s="38" customFormat="1" ht="20.100000000000001" customHeight="1" x14ac:dyDescent="0.25">
      <c r="B12" s="39"/>
      <c r="C12" s="34" t="s">
        <v>58</v>
      </c>
      <c r="D12" s="43" t="s">
        <v>85</v>
      </c>
    </row>
    <row r="13" spans="2:23" s="38" customFormat="1" ht="20.100000000000001" customHeight="1" x14ac:dyDescent="0.25">
      <c r="B13" s="39"/>
      <c r="D13" s="42"/>
    </row>
    <row r="14" spans="2:23" s="38" customFormat="1" ht="20.100000000000001" customHeight="1" x14ac:dyDescent="0.25">
      <c r="B14" s="39"/>
      <c r="C14" s="34" t="s">
        <v>60</v>
      </c>
      <c r="D14" s="43" t="s">
        <v>86</v>
      </c>
    </row>
    <row r="15" spans="2:23" s="38" customFormat="1" ht="20.100000000000001" customHeight="1" x14ac:dyDescent="0.25">
      <c r="B15" s="39"/>
      <c r="D15" s="42"/>
    </row>
    <row r="16" spans="2:23" s="38" customFormat="1" ht="20.100000000000001" customHeight="1" x14ac:dyDescent="0.25">
      <c r="C16" s="34" t="s">
        <v>62</v>
      </c>
      <c r="D16" s="43" t="s">
        <v>87</v>
      </c>
      <c r="E16" s="37"/>
    </row>
    <row r="17" spans="3:14" ht="20.100000000000001" customHeight="1" x14ac:dyDescent="0.25"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3:14" ht="20.100000000000001" customHeight="1" x14ac:dyDescent="0.25"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</row>
    <row r="19" spans="3:14" ht="20.100000000000001" customHeight="1" x14ac:dyDescent="0.25"/>
    <row r="20" spans="3:14" ht="20.100000000000001" customHeight="1" x14ac:dyDescent="0.25"/>
    <row r="21" spans="3:14" ht="20.100000000000001" customHeight="1" x14ac:dyDescent="0.25"/>
    <row r="22" spans="3:14" ht="20.100000000000001" customHeight="1" x14ac:dyDescent="0.25"/>
    <row r="23" spans="3:14" ht="20.100000000000001" customHeight="1" x14ac:dyDescent="0.25"/>
    <row r="24" spans="3:14" ht="20.100000000000001" customHeight="1" x14ac:dyDescent="0.25"/>
    <row r="25" spans="3:14" ht="20.100000000000001" customHeight="1" x14ac:dyDescent="0.25"/>
    <row r="26" spans="3:14" ht="20.100000000000001" customHeight="1" x14ac:dyDescent="0.25"/>
    <row r="27" spans="3:14" ht="20.100000000000001" customHeigh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3EBEA-54B1-4E36-A5F8-F2B512BDC901}">
  <sheetPr>
    <outlinePr summaryBelow="0"/>
    <pageSetUpPr fitToPage="1"/>
  </sheetPr>
  <dimension ref="A1:BT167"/>
  <sheetViews>
    <sheetView showGridLines="0" showZeros="0" tabSelected="1" zoomScale="85" zoomScaleNormal="85" zoomScaleSheetLayoutView="100" workbookViewId="0">
      <selection activeCell="H1" sqref="H1"/>
    </sheetView>
  </sheetViews>
  <sheetFormatPr defaultColWidth="11.42578125" defaultRowHeight="14.25" x14ac:dyDescent="0.2"/>
  <cols>
    <col min="1" max="1" width="1.85546875" style="1" customWidth="1"/>
    <col min="2" max="2" width="19.85546875" style="1" customWidth="1"/>
    <col min="3" max="3" width="15" style="1" customWidth="1"/>
    <col min="4" max="4" width="3.85546875" style="1" customWidth="1"/>
    <col min="5" max="5" width="31.140625" style="1" customWidth="1"/>
    <col min="6" max="6" width="19.42578125" style="1" bestFit="1" customWidth="1"/>
    <col min="7" max="7" width="34.5703125" style="1" customWidth="1"/>
    <col min="8" max="8" width="27.140625" style="1" bestFit="1" customWidth="1"/>
    <col min="9" max="9" width="17.85546875" style="1" customWidth="1"/>
    <col min="10" max="12" width="13.85546875" style="1" customWidth="1"/>
    <col min="13" max="21" width="11.42578125" style="1"/>
    <col min="22" max="22" width="34.140625" style="73" bestFit="1" customWidth="1"/>
    <col min="23" max="24" width="14.42578125" style="73" bestFit="1" customWidth="1"/>
    <col min="25" max="26" width="10" style="73" bestFit="1" customWidth="1"/>
    <col min="27" max="27" width="39.5703125" style="73" bestFit="1" customWidth="1"/>
    <col min="28" max="29" width="14.42578125" style="73" bestFit="1" customWidth="1"/>
    <col min="30" max="30" width="32" style="73" bestFit="1" customWidth="1"/>
    <col min="31" max="70" width="32" style="1" bestFit="1" customWidth="1"/>
    <col min="71" max="72" width="24.42578125" style="1" bestFit="1" customWidth="1"/>
    <col min="73" max="16384" width="11.42578125" style="1"/>
  </cols>
  <sheetData>
    <row r="1" spans="1:72" s="45" customFormat="1" ht="39.6" customHeight="1" x14ac:dyDescent="0.35">
      <c r="B1" s="46" t="e" vm="1">
        <v>#VALUE!</v>
      </c>
      <c r="C1" s="47" t="str">
        <f>IF(H1="FR","Evolution des postes de ventes",IF(H1="NL","Evolutie opbrengsten",IF(H1="DE","Liste der Verkaufsposten","Evolution of revenues")))</f>
        <v>Evolutie opbrengsten</v>
      </c>
      <c r="D1" s="48"/>
      <c r="E1" s="48"/>
      <c r="F1" s="48"/>
      <c r="H1" s="49" t="s">
        <v>89</v>
      </c>
      <c r="J1" s="50"/>
      <c r="L1" s="50"/>
      <c r="M1" s="50"/>
      <c r="N1" s="50"/>
      <c r="O1" s="16"/>
      <c r="P1" s="15"/>
      <c r="Q1" s="14"/>
      <c r="R1" s="16"/>
      <c r="S1" s="16"/>
      <c r="T1" s="15"/>
      <c r="U1" s="14"/>
      <c r="V1" s="80"/>
      <c r="W1" s="80"/>
      <c r="X1" s="81"/>
      <c r="Y1" s="77"/>
      <c r="Z1" s="77"/>
      <c r="AA1" s="77"/>
      <c r="AB1" s="77"/>
      <c r="AC1" s="77"/>
      <c r="AD1" s="77"/>
    </row>
    <row r="2" spans="1:72" s="51" customFormat="1" ht="3" customHeight="1" x14ac:dyDescent="0.35">
      <c r="B2" s="52"/>
      <c r="C2" s="53"/>
      <c r="D2" s="54"/>
      <c r="E2" s="54"/>
      <c r="F2" s="54"/>
      <c r="H2" s="55"/>
      <c r="J2" s="56"/>
      <c r="L2" s="56"/>
      <c r="M2" s="56"/>
      <c r="N2" s="56"/>
      <c r="O2" s="57"/>
      <c r="P2" s="58"/>
      <c r="Q2" s="59"/>
      <c r="R2" s="57"/>
      <c r="S2" s="57"/>
      <c r="T2" s="58"/>
      <c r="U2" s="59"/>
      <c r="V2" s="82"/>
      <c r="W2" s="82"/>
      <c r="X2" s="83"/>
      <c r="Y2" s="84"/>
      <c r="Z2" s="84"/>
      <c r="AA2" s="84"/>
      <c r="AB2" s="84"/>
      <c r="AC2" s="84"/>
      <c r="AD2" s="84"/>
    </row>
    <row r="3" spans="1:72" s="60" customFormat="1" ht="18" customHeight="1" x14ac:dyDescent="0.35">
      <c r="B3" s="61"/>
      <c r="C3" s="62"/>
      <c r="D3" s="63"/>
      <c r="E3" s="63"/>
      <c r="F3" s="63"/>
      <c r="H3" s="64"/>
      <c r="I3" s="65"/>
      <c r="J3" s="64"/>
      <c r="L3" s="64"/>
      <c r="M3" s="64"/>
      <c r="N3" s="64"/>
      <c r="O3" s="66"/>
      <c r="P3" s="67"/>
      <c r="Q3" s="68"/>
      <c r="R3" s="66"/>
      <c r="S3" s="66"/>
      <c r="T3" s="67"/>
      <c r="U3" s="68"/>
      <c r="V3" s="69"/>
      <c r="W3" s="69"/>
      <c r="X3" s="70"/>
      <c r="Y3" s="71"/>
      <c r="Z3" s="71"/>
      <c r="AA3" s="71"/>
      <c r="AB3" s="71"/>
      <c r="AC3" s="71"/>
      <c r="AD3" s="71"/>
      <c r="AE3" s="71"/>
      <c r="AF3" s="71"/>
    </row>
    <row r="4" spans="1:72" ht="30" customHeight="1" x14ac:dyDescent="0.4">
      <c r="A4" s="62"/>
      <c r="B4" s="98" t="str">
        <f>IF(H1="FR","Sélection",IF(H1="NL","Selectie",IF(H1="DE","Auswahl","Selection")))</f>
        <v>Selectie</v>
      </c>
      <c r="C4" s="98"/>
      <c r="D4" s="98"/>
      <c r="E4" s="98"/>
      <c r="F4" s="91" t="str">
        <f>IF(H1="FR","Période",IF(H1="NL","Periode",IF(H1="DE","Zeitraum","Period")))&amp;" 1"</f>
        <v>Periode 1</v>
      </c>
      <c r="G4" s="87">
        <f>GETPIVOTDATA("Solde P1",$E$14)</f>
        <v>360894.30000000005</v>
      </c>
      <c r="H4" s="88"/>
      <c r="I4" s="92" t="str">
        <f>$F$4&amp;" start :"</f>
        <v>Periode 1 start :</v>
      </c>
      <c r="J4" s="86">
        <v>20190101</v>
      </c>
      <c r="K4" s="78" t="str">
        <f>"&gt;="&amp;J4</f>
        <v>&gt;=20190101</v>
      </c>
      <c r="L4" s="78" t="str">
        <f>J4&amp;".."&amp;J5&amp;","&amp;J6&amp;".."&amp;J7</f>
        <v>20190101..20190630,20190701..20191231</v>
      </c>
      <c r="N4" s="2"/>
      <c r="V4" s="77"/>
      <c r="W4" s="77" t="s">
        <v>8</v>
      </c>
      <c r="X4" s="77"/>
      <c r="AA4" s="77"/>
      <c r="AB4" s="77" t="s">
        <v>8</v>
      </c>
      <c r="AC4" s="77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</row>
    <row r="5" spans="1:72" ht="27" x14ac:dyDescent="0.25">
      <c r="A5" s="62"/>
      <c r="B5" s="85" t="str">
        <f>IF(H1="FR","Société",IF(H1="NL","Onderneming",IF(H1="DE","Unternehmen","Business")))</f>
        <v>Onderneming</v>
      </c>
      <c r="C5" s="94" t="s">
        <v>2</v>
      </c>
      <c r="D5" s="95"/>
      <c r="E5" s="96"/>
      <c r="F5" s="91" t="str">
        <f>IF(H1="FR","Période",IF(H1="NL","Periode",IF(H1="DE","Zeitraum","Period")))&amp;" 2"</f>
        <v>Periode 2</v>
      </c>
      <c r="G5" s="87">
        <f>GETPIVOTDATA("Solde P2",$E$14)</f>
        <v>380057.30000000005</v>
      </c>
      <c r="H5" s="89"/>
      <c r="I5" s="92" t="str">
        <f>$F$4&amp;" end :"</f>
        <v>Periode 1 end :</v>
      </c>
      <c r="J5" s="86">
        <v>20190630</v>
      </c>
      <c r="K5" s="78" t="str">
        <f>"&lt;="&amp;J5</f>
        <v>&lt;=20190630</v>
      </c>
      <c r="L5" s="73"/>
      <c r="V5" s="77" t="s">
        <v>4</v>
      </c>
      <c r="W5" s="77" t="s">
        <v>11</v>
      </c>
      <c r="X5" s="77" t="s">
        <v>10</v>
      </c>
      <c r="AA5" s="77" t="s">
        <v>5</v>
      </c>
      <c r="AB5" s="77" t="s">
        <v>10</v>
      </c>
      <c r="AC5" s="77" t="s">
        <v>11</v>
      </c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</row>
    <row r="6" spans="1:72" ht="27" x14ac:dyDescent="0.25">
      <c r="A6" s="62"/>
      <c r="B6" s="93" t="str">
        <f>IF(H1="FR","Type de compte",IF(H1="NL","Rekening type",IF(H1="DE","Kontoart","Account type")))</f>
        <v>Rekening type</v>
      </c>
      <c r="C6" s="94" t="s">
        <v>3</v>
      </c>
      <c r="D6" s="95"/>
      <c r="E6" s="96"/>
      <c r="F6" s="92" t="str">
        <f>IF(H1="FR","Variation",IF(H1="NL","Verschil",IF(H1="DE","Variation","Difference")))</f>
        <v>Verschil</v>
      </c>
      <c r="G6" s="87">
        <f>G5-G4</f>
        <v>19163</v>
      </c>
      <c r="H6" s="90">
        <f>(G5-G4)/G4</f>
        <v>5.3098649660025102E-2</v>
      </c>
      <c r="I6" s="91" t="str">
        <f>$F$5&amp;" start :"</f>
        <v>Periode 2 start :</v>
      </c>
      <c r="J6" s="86">
        <v>20190701</v>
      </c>
      <c r="K6" s="78" t="str">
        <f t="shared" ref="K6" si="0">"&gt;="&amp;J6</f>
        <v>&gt;=20190701</v>
      </c>
      <c r="L6" s="73"/>
      <c r="M6" s="5"/>
      <c r="N6" s="6"/>
      <c r="O6" s="5"/>
      <c r="P6" s="5"/>
      <c r="Q6" s="5"/>
      <c r="V6" s="73" t="s">
        <v>6</v>
      </c>
      <c r="W6" s="73">
        <v>0</v>
      </c>
      <c r="X6" s="73">
        <v>-1000</v>
      </c>
      <c r="AA6" s="73" t="s">
        <v>14</v>
      </c>
      <c r="AB6" s="73">
        <v>360894.30000000005</v>
      </c>
      <c r="AC6" s="73">
        <v>380057.30000000005</v>
      </c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</row>
    <row r="7" spans="1:72" s="3" customFormat="1" ht="27" x14ac:dyDescent="0.25">
      <c r="A7" s="62"/>
      <c r="B7" s="93" t="str">
        <f>IF(H1="FR","Numéro de Compte",IF(H1="NL","Algemene rekeningnummer",IF(H1="DE","Kontonummer","Account number")))</f>
        <v>Algemene rekeningnummer</v>
      </c>
      <c r="C7" s="94" t="s">
        <v>13</v>
      </c>
      <c r="D7" s="95"/>
      <c r="E7" s="96"/>
      <c r="G7" s="10"/>
      <c r="I7" s="91" t="str">
        <f>$F$5&amp;" end :"</f>
        <v>Periode 2 end :</v>
      </c>
      <c r="J7" s="86">
        <v>20191231</v>
      </c>
      <c r="K7" s="78" t="str">
        <f>"&lt;="&amp;J7</f>
        <v>&lt;=20191231</v>
      </c>
      <c r="L7" s="79"/>
      <c r="M7" s="7"/>
      <c r="N7" s="7"/>
      <c r="O7" s="7"/>
      <c r="P7" s="7"/>
      <c r="Q7" s="7"/>
      <c r="V7" s="73" t="s">
        <v>17</v>
      </c>
      <c r="W7" s="73">
        <v>5507</v>
      </c>
      <c r="X7" s="73">
        <v>8005.5</v>
      </c>
      <c r="Y7" s="73"/>
      <c r="Z7" s="73"/>
      <c r="AA7" s="77" t="s">
        <v>7</v>
      </c>
      <c r="AB7" s="77">
        <v>360894.30000000005</v>
      </c>
      <c r="AC7" s="77">
        <v>380057.30000000005</v>
      </c>
      <c r="AD7" s="73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</row>
    <row r="8" spans="1:72" s="3" customFormat="1" ht="15" x14ac:dyDescent="0.25">
      <c r="A8" s="11"/>
      <c r="B8" s="11"/>
      <c r="C8" s="11"/>
      <c r="D8" s="11"/>
      <c r="E8" s="11"/>
      <c r="F8" s="11"/>
      <c r="G8" s="11"/>
      <c r="H8" s="11"/>
      <c r="I8" s="11"/>
      <c r="J8" s="76"/>
      <c r="K8" s="79"/>
      <c r="L8" s="7"/>
      <c r="M8" s="7"/>
      <c r="N8" s="7"/>
      <c r="O8" s="7"/>
      <c r="P8" s="7"/>
      <c r="Q8" s="7"/>
      <c r="V8" s="73" t="s">
        <v>18</v>
      </c>
      <c r="W8" s="73">
        <v>922</v>
      </c>
      <c r="X8" s="73">
        <v>0</v>
      </c>
      <c r="Y8" s="73"/>
      <c r="Z8" s="73"/>
      <c r="AA8" s="73"/>
      <c r="AB8" s="73"/>
      <c r="AC8" s="73"/>
      <c r="AD8" s="73"/>
      <c r="AE8"/>
      <c r="AF8"/>
    </row>
    <row r="9" spans="1:72" s="3" customFormat="1" ht="15" x14ac:dyDescent="0.25">
      <c r="A9" s="11"/>
      <c r="B9" s="11"/>
      <c r="C9" s="11"/>
      <c r="D9" s="11"/>
      <c r="E9" s="11"/>
      <c r="I9" s="11"/>
      <c r="K9" s="8"/>
      <c r="L9"/>
      <c r="M9" s="7"/>
      <c r="N9" s="7"/>
      <c r="O9" s="7"/>
      <c r="P9" s="7"/>
      <c r="Q9" s="9"/>
      <c r="S9" s="4"/>
      <c r="T9" s="4"/>
      <c r="U9" s="4"/>
      <c r="V9" s="73" t="s">
        <v>19</v>
      </c>
      <c r="W9" s="73">
        <v>10573.41</v>
      </c>
      <c r="X9" s="73">
        <v>6152.5</v>
      </c>
      <c r="Y9" s="73"/>
      <c r="Z9" s="73"/>
      <c r="AA9" s="73"/>
      <c r="AB9" s="73"/>
      <c r="AC9" s="73"/>
      <c r="AD9" s="73"/>
      <c r="AE9"/>
      <c r="AF9"/>
    </row>
    <row r="10" spans="1:72" s="3" customFormat="1" ht="15" x14ac:dyDescent="0.25">
      <c r="A10" s="11"/>
      <c r="B10" s="11"/>
      <c r="C10" s="11"/>
      <c r="D10" s="11"/>
      <c r="E10" s="12"/>
      <c r="I10" s="13"/>
      <c r="J10" s="97" t="str">
        <f>IF(G6&gt;0,"k","m")</f>
        <v>k</v>
      </c>
      <c r="K10" s="97"/>
      <c r="S10" s="4"/>
      <c r="T10" s="4"/>
      <c r="U10" s="4"/>
      <c r="V10" s="73" t="s">
        <v>20</v>
      </c>
      <c r="W10" s="73">
        <v>9279.5</v>
      </c>
      <c r="X10" s="73">
        <v>8800</v>
      </c>
      <c r="Y10" s="73"/>
      <c r="Z10" s="73"/>
      <c r="AA10" s="73"/>
      <c r="AB10" s="73"/>
      <c r="AC10" s="73"/>
      <c r="AD10" s="73"/>
      <c r="AE10"/>
      <c r="AF10"/>
    </row>
    <row r="11" spans="1:72" s="3" customFormat="1" ht="36" customHeight="1" x14ac:dyDescent="0.25">
      <c r="A11" s="11"/>
      <c r="B11" s="11"/>
      <c r="C11" s="11"/>
      <c r="D11" s="11"/>
      <c r="E11" s="12"/>
      <c r="I11" s="13"/>
      <c r="J11" s="97"/>
      <c r="K11" s="97"/>
      <c r="S11" s="4"/>
      <c r="T11" s="4"/>
      <c r="U11" s="4"/>
      <c r="V11" s="73" t="s">
        <v>21</v>
      </c>
      <c r="W11" s="73">
        <v>19680</v>
      </c>
      <c r="X11" s="73">
        <v>18785</v>
      </c>
      <c r="Y11" s="73"/>
      <c r="Z11" s="73"/>
      <c r="AA11" s="73"/>
      <c r="AB11" s="73"/>
      <c r="AC11" s="73"/>
      <c r="AD11" s="73"/>
      <c r="AE11"/>
      <c r="AF11"/>
    </row>
    <row r="12" spans="1:72" s="3" customFormat="1" ht="87" x14ac:dyDescent="0.25">
      <c r="A12" s="11"/>
      <c r="B12" s="11"/>
      <c r="C12" s="11"/>
      <c r="D12" s="11"/>
      <c r="E12" s="72"/>
      <c r="F12" s="73"/>
      <c r="G12" s="73"/>
      <c r="H12" s="73"/>
      <c r="I12" s="74"/>
      <c r="J12" s="75"/>
      <c r="K12" s="75"/>
      <c r="L12" s="76"/>
      <c r="S12" s="4"/>
      <c r="T12" s="4"/>
      <c r="U12" s="4"/>
      <c r="V12" s="73" t="s">
        <v>22</v>
      </c>
      <c r="W12" s="73">
        <v>8076</v>
      </c>
      <c r="X12" s="73">
        <v>3170.41</v>
      </c>
      <c r="Y12" s="73"/>
      <c r="Z12" s="73"/>
      <c r="AA12" s="73"/>
      <c r="AB12" s="73"/>
      <c r="AC12" s="73"/>
      <c r="AD12" s="73"/>
      <c r="AE12"/>
      <c r="AF12"/>
    </row>
    <row r="13" spans="1:72" ht="15" x14ac:dyDescent="0.25">
      <c r="E13" s="73" t="str">
        <f>_xll.Assistant.XL.RIK_AL("INF15__3_0_1,F=B='1',U='0',I='0',FN='Arial',FS='10',FC='#FFFFFF',BC='#000000',AH='2',AV='1',Br=[$top-$bottom],BrS='1',BrC='#000000'_1,C=Total,F=B='1',U='0',I='0',FN='Arial',FS='10',FC='#FFFFFF',BC='#000000',AH='2',AV='1'"&amp;",Br=[$top-$bottom],BrS='1',BrC='#000000'_0_1_0_0_D=1x1;INF04@E=0,S=1011|3,G=0,T=0,P=0,O=NF='Texte'_B='0'_U='0'_I='0'_FN='Calibri'_FS='10'_FC='#000000'_BC='#FFFFFF'_AH='1'_AV='1'_Br=[]_BrS='0'_BrC='#FFFFFF'_WpT='0':E=0,S="&amp;"103,G=1_0_0_F=B='1'_U='0'_I='0'_FN='Calibri'_FS='10'_FC='#000000'_BC='#FFFFFF'_AH='1'_AV='1'_Br=[$top-$bottom]_BrS='1'_BrC='#778899'_C=Compte Général - Code_1_1_F=B='1'_U='0'_I='0'_FN='Calibri'_FS='10'_FC='#000000'_BC='#"&amp;"FFFFFF'_AH='1'_AV='1'_Br=[$top-$bottom]_BrS='1'_BrC='#778899'_C=Compte Général - Code,T=0,P=0,O=NF='Texte'_B='0'_U='0'_I='0'_FN='Calibri'_FS='10'_FC='#000000'_BC='#FFFFFF'_AH='1'_AV='1'_Br=[]_BrS='0'_BrC='#FFFFFF'_WpT='0"&amp;"':E=0,S=104,G=0,T=0,P=0,O=NF='Texte'_B='0'_U='0'_I='0'_FN='Calibri'_FS='10'_FC='#000000'_BC='#FFFFFF'_AH='1'_AV='1'_Br=[]_BrS='0'_BrC='#FFFFFF'_WpT='0':E=0,S=1007|104,G=0,T=0,P=0,O=NF='Texte'_B='0'_U='0'_I='0'_FN='Calibr"&amp;"i'_FS='10'_FC='#000000'_BC='#FFFFFF'_AH='1'_AV='1'_Br=[]_BrS='0'_BrC='#FFFFFF'_WpT='0':L=Total,E=1,G=0,T=0,P=0,F=[3],Y=1,O=NF='Nombre'_B='0'_U='0'_I='0'_FN='Calibri'_FS='10'_FC='#000000'_BC='#FFFFFF'_AH='3'_AV='1'_Br=[]_"&amp;"BrS='0'_BrC='#FFFFFF'_WpT='0',C=*-1:L=Période 1,E=1,G=0,T=0,P=0,F=SI(ET([204]={0};[204]={1});[3];0),Y=0,O=NF='Nombre'_B='0'_U='0'_I='0'_FN='Calibri'_FS='10'_FC='#000000'_BC='#FFFFFF'_AH='3'_AV='1'_Br=[]_BrS='0'_BrC='#FFF"&amp;"FFF'_WpT='0',C=*-1:L=Période 2,E=1,G=0,T=0,P=0,F=SI(ET([204]={2};[204]={3});[3];0),Y=0,O=NF='Nombre'_B='0'_U='0'_I='0'_FN='Calibri'_FS='10'_FC='#000000'_BC='#FFFFFF'_AH='3'_AV='1'_Br=[]_BrS='0'_BrC='#FFFFFF'_WpT='0',C=*-"&amp;"1:L=Var P2/P1,E=1,G=0,T=0,P=0,F=[Période 2]-[Période 1],Y=1,O=NF='Nombre'_B='0'_U='0'_I='0'_FN='Calibri'_FS='10'_FC='#000000'_BC='#FFFFFF'_AH='3'_AV='1'_Br=[]_BrS='0'_BrC='#FFFFFF'_WpT='0':@R=A,S=102,V={4}:R=B,S=103,V={5"&amp;"}:R=C,S=204,V={6}:R=D,S=1011|3,V={7}:",$K$4,$K$5,$K$6,$K$7,$C$5,$C$7,$L$4,$C$6)</f>
        <v/>
      </c>
      <c r="F13" s="73"/>
      <c r="G13" s="73"/>
      <c r="H13" s="73"/>
      <c r="I13" s="73"/>
      <c r="J13" s="76"/>
      <c r="K13" s="73"/>
      <c r="L13" s="73"/>
      <c r="P13" s="3"/>
      <c r="Q13" s="3"/>
      <c r="R13" s="3"/>
      <c r="S13" s="4"/>
      <c r="T13" s="4"/>
      <c r="U13" s="4"/>
      <c r="V13" s="73" t="s">
        <v>23</v>
      </c>
      <c r="W13" s="73">
        <v>79114</v>
      </c>
      <c r="X13" s="73">
        <v>74768</v>
      </c>
      <c r="AE13"/>
      <c r="AF13"/>
    </row>
    <row r="14" spans="1:72" ht="15" x14ac:dyDescent="0.25">
      <c r="E14" s="77"/>
      <c r="F14" s="77"/>
      <c r="G14" s="77"/>
      <c r="H14" s="77"/>
      <c r="I14" s="77" t="s">
        <v>8</v>
      </c>
      <c r="J14" s="77"/>
      <c r="K14" s="77"/>
      <c r="L14" s="77"/>
      <c r="M14"/>
      <c r="V14" s="73" t="s">
        <v>24</v>
      </c>
      <c r="W14" s="73">
        <v>4400.41</v>
      </c>
      <c r="X14" s="73">
        <v>6927</v>
      </c>
      <c r="AE14"/>
      <c r="AF14"/>
    </row>
    <row r="15" spans="1:72" ht="15" x14ac:dyDescent="0.25">
      <c r="E15" s="77" t="s">
        <v>5</v>
      </c>
      <c r="F15" s="77" t="s">
        <v>0</v>
      </c>
      <c r="G15" s="77" t="s">
        <v>1</v>
      </c>
      <c r="H15" s="77" t="s">
        <v>4</v>
      </c>
      <c r="I15" s="77" t="s">
        <v>9</v>
      </c>
      <c r="J15" s="77" t="s">
        <v>10</v>
      </c>
      <c r="K15" s="77" t="s">
        <v>11</v>
      </c>
      <c r="L15" s="77" t="s">
        <v>12</v>
      </c>
      <c r="M15"/>
      <c r="V15" s="73" t="s">
        <v>25</v>
      </c>
      <c r="W15" s="73">
        <v>5563.41</v>
      </c>
      <c r="X15" s="73">
        <v>3433</v>
      </c>
      <c r="AE15"/>
      <c r="AF15"/>
    </row>
    <row r="16" spans="1:72" ht="15" x14ac:dyDescent="0.25">
      <c r="E16" s="73" t="s">
        <v>14</v>
      </c>
      <c r="F16" s="73" t="s">
        <v>15</v>
      </c>
      <c r="G16" s="73" t="s">
        <v>16</v>
      </c>
      <c r="H16" s="73" t="s">
        <v>17</v>
      </c>
      <c r="I16" s="73">
        <v>9787.5</v>
      </c>
      <c r="J16" s="73">
        <v>6417.5</v>
      </c>
      <c r="K16" s="73">
        <v>3370</v>
      </c>
      <c r="L16" s="73">
        <v>-3047.5</v>
      </c>
      <c r="M16"/>
      <c r="V16" s="73" t="s">
        <v>26</v>
      </c>
      <c r="W16" s="73">
        <v>5392</v>
      </c>
      <c r="X16" s="73">
        <v>9467.5</v>
      </c>
      <c r="AE16"/>
      <c r="AF16"/>
    </row>
    <row r="17" spans="5:32" ht="15" x14ac:dyDescent="0.25">
      <c r="E17" s="73"/>
      <c r="F17" s="73"/>
      <c r="G17" s="73"/>
      <c r="H17" s="73" t="s">
        <v>18</v>
      </c>
      <c r="I17" s="73">
        <v>72</v>
      </c>
      <c r="J17" s="73">
        <v>0</v>
      </c>
      <c r="K17" s="73">
        <v>72</v>
      </c>
      <c r="L17" s="73">
        <v>72</v>
      </c>
      <c r="M17"/>
      <c r="V17" s="73" t="s">
        <v>27</v>
      </c>
      <c r="W17" s="73">
        <v>2522</v>
      </c>
      <c r="X17" s="73">
        <v>7476.33</v>
      </c>
      <c r="AE17"/>
      <c r="AF17"/>
    </row>
    <row r="18" spans="5:32" ht="15" x14ac:dyDescent="0.25">
      <c r="E18" s="73"/>
      <c r="F18" s="73"/>
      <c r="G18" s="73"/>
      <c r="H18" s="73" t="s">
        <v>19</v>
      </c>
      <c r="I18" s="73">
        <v>10658.91</v>
      </c>
      <c r="J18" s="73">
        <v>2942.5</v>
      </c>
      <c r="K18" s="73">
        <v>7716.41</v>
      </c>
      <c r="L18" s="73">
        <v>4773.91</v>
      </c>
      <c r="M18"/>
      <c r="V18" s="73" t="s">
        <v>28</v>
      </c>
      <c r="W18" s="73">
        <v>2039</v>
      </c>
      <c r="X18" s="73">
        <v>8467.5</v>
      </c>
      <c r="AE18"/>
      <c r="AF18"/>
    </row>
    <row r="19" spans="5:32" ht="15" x14ac:dyDescent="0.25">
      <c r="E19" s="73"/>
      <c r="F19" s="73"/>
      <c r="G19" s="73"/>
      <c r="H19" s="73" t="s">
        <v>20</v>
      </c>
      <c r="I19" s="73">
        <v>12632.5</v>
      </c>
      <c r="J19" s="73">
        <v>6533</v>
      </c>
      <c r="K19" s="73">
        <v>6099.5</v>
      </c>
      <c r="L19" s="73">
        <v>-433.5</v>
      </c>
      <c r="M19"/>
      <c r="V19" s="73" t="s">
        <v>29</v>
      </c>
      <c r="W19" s="73">
        <v>5747</v>
      </c>
      <c r="X19" s="73">
        <v>8682.41</v>
      </c>
      <c r="AE19"/>
      <c r="AF19"/>
    </row>
    <row r="20" spans="5:32" ht="15" x14ac:dyDescent="0.25">
      <c r="E20" s="73"/>
      <c r="F20" s="73"/>
      <c r="G20" s="73"/>
      <c r="H20" s="73" t="s">
        <v>21</v>
      </c>
      <c r="I20" s="73">
        <v>28000</v>
      </c>
      <c r="J20" s="73">
        <v>13650</v>
      </c>
      <c r="K20" s="73">
        <v>14350</v>
      </c>
      <c r="L20" s="73">
        <v>700</v>
      </c>
      <c r="M20"/>
      <c r="V20" s="73" t="s">
        <v>30</v>
      </c>
      <c r="W20" s="73">
        <v>3385</v>
      </c>
      <c r="X20" s="73">
        <v>7161.41</v>
      </c>
      <c r="AE20"/>
      <c r="AF20"/>
    </row>
    <row r="21" spans="5:32" ht="15" x14ac:dyDescent="0.25">
      <c r="E21" s="73"/>
      <c r="F21" s="73"/>
      <c r="G21" s="73"/>
      <c r="H21" s="73" t="s">
        <v>22</v>
      </c>
      <c r="I21" s="73">
        <v>6760.41</v>
      </c>
      <c r="J21" s="73">
        <v>831.41000000000008</v>
      </c>
      <c r="K21" s="73">
        <v>5929</v>
      </c>
      <c r="L21" s="73">
        <v>5097.59</v>
      </c>
      <c r="M21"/>
      <c r="V21" s="73" t="s">
        <v>31</v>
      </c>
      <c r="W21" s="73">
        <v>4007.5</v>
      </c>
      <c r="X21" s="73">
        <v>5045</v>
      </c>
      <c r="AE21"/>
      <c r="AF21"/>
    </row>
    <row r="22" spans="5:32" ht="15" x14ac:dyDescent="0.25">
      <c r="E22" s="73"/>
      <c r="F22" s="73"/>
      <c r="G22" s="73"/>
      <c r="H22" s="73" t="s">
        <v>23</v>
      </c>
      <c r="I22" s="73">
        <v>69432</v>
      </c>
      <c r="J22" s="73">
        <v>33948</v>
      </c>
      <c r="K22" s="73">
        <v>35484</v>
      </c>
      <c r="L22" s="73">
        <v>1536</v>
      </c>
      <c r="M22"/>
      <c r="V22" s="73" t="s">
        <v>32</v>
      </c>
      <c r="W22" s="73">
        <v>2636</v>
      </c>
      <c r="X22" s="73">
        <v>5012</v>
      </c>
      <c r="AE22"/>
      <c r="AF22"/>
    </row>
    <row r="23" spans="5:32" ht="15" x14ac:dyDescent="0.25">
      <c r="E23" s="73"/>
      <c r="F23" s="73"/>
      <c r="G23" s="73"/>
      <c r="H23" s="73" t="s">
        <v>24</v>
      </c>
      <c r="I23" s="73">
        <v>4872.41</v>
      </c>
      <c r="J23" s="73">
        <v>3840</v>
      </c>
      <c r="K23" s="73">
        <v>1032.4100000000001</v>
      </c>
      <c r="L23" s="73">
        <v>-2807.59</v>
      </c>
      <c r="M23"/>
      <c r="V23" s="73" t="s">
        <v>33</v>
      </c>
      <c r="W23" s="73">
        <v>5059.33</v>
      </c>
      <c r="X23" s="73">
        <v>2542</v>
      </c>
      <c r="AE23"/>
      <c r="AF23"/>
    </row>
    <row r="24" spans="5:32" ht="15" x14ac:dyDescent="0.25">
      <c r="E24" s="73"/>
      <c r="F24" s="73"/>
      <c r="G24" s="73"/>
      <c r="H24" s="73" t="s">
        <v>25</v>
      </c>
      <c r="I24" s="73">
        <v>4939.41</v>
      </c>
      <c r="J24" s="73">
        <v>1756</v>
      </c>
      <c r="K24" s="73">
        <v>3183.41</v>
      </c>
      <c r="L24" s="73">
        <v>1427.4099999999999</v>
      </c>
      <c r="M24"/>
      <c r="V24" s="73" t="s">
        <v>34</v>
      </c>
      <c r="W24" s="73">
        <v>8717</v>
      </c>
      <c r="X24" s="73">
        <v>4314.5</v>
      </c>
      <c r="AE24"/>
      <c r="AF24"/>
    </row>
    <row r="25" spans="5:32" ht="15" x14ac:dyDescent="0.25">
      <c r="E25" s="73"/>
      <c r="F25" s="73"/>
      <c r="G25" s="73"/>
      <c r="H25" s="73" t="s">
        <v>26</v>
      </c>
      <c r="I25" s="73">
        <v>10102.5</v>
      </c>
      <c r="J25" s="73">
        <v>7560.5</v>
      </c>
      <c r="K25" s="73">
        <v>2542</v>
      </c>
      <c r="L25" s="73">
        <v>-5018.5</v>
      </c>
      <c r="M25"/>
      <c r="V25" s="73" t="s">
        <v>35</v>
      </c>
      <c r="W25" s="73">
        <v>8547.5</v>
      </c>
      <c r="X25" s="73">
        <v>5761.41</v>
      </c>
      <c r="AE25"/>
      <c r="AF25"/>
    </row>
    <row r="26" spans="5:32" ht="15" x14ac:dyDescent="0.25">
      <c r="E26" s="73"/>
      <c r="F26" s="73"/>
      <c r="G26" s="73"/>
      <c r="H26" s="73" t="s">
        <v>27</v>
      </c>
      <c r="I26" s="73">
        <v>6551.33</v>
      </c>
      <c r="J26" s="73">
        <v>4626.33</v>
      </c>
      <c r="K26" s="73">
        <v>1925</v>
      </c>
      <c r="L26" s="73">
        <v>-2701.33</v>
      </c>
      <c r="M26"/>
      <c r="V26" s="73" t="s">
        <v>36</v>
      </c>
      <c r="W26" s="73">
        <v>9459</v>
      </c>
      <c r="X26" s="73">
        <v>4007.5</v>
      </c>
      <c r="AE26"/>
      <c r="AF26"/>
    </row>
    <row r="27" spans="5:32" ht="15" x14ac:dyDescent="0.25">
      <c r="E27" s="73"/>
      <c r="F27" s="73"/>
      <c r="G27" s="73"/>
      <c r="H27" s="73" t="s">
        <v>28</v>
      </c>
      <c r="I27" s="73">
        <v>7419.5</v>
      </c>
      <c r="J27" s="73">
        <v>5617.5</v>
      </c>
      <c r="K27" s="73">
        <v>1802</v>
      </c>
      <c r="L27" s="73">
        <v>-3815.5</v>
      </c>
      <c r="M27"/>
      <c r="V27" s="73" t="s">
        <v>37</v>
      </c>
      <c r="W27" s="73">
        <v>4086.5</v>
      </c>
      <c r="X27" s="73">
        <v>1915</v>
      </c>
      <c r="AE27"/>
      <c r="AF27"/>
    </row>
    <row r="28" spans="5:32" ht="15" x14ac:dyDescent="0.25">
      <c r="E28" s="73"/>
      <c r="F28" s="73"/>
      <c r="G28" s="73"/>
      <c r="H28" s="73" t="s">
        <v>29</v>
      </c>
      <c r="I28" s="73">
        <v>9955.41</v>
      </c>
      <c r="J28" s="73">
        <v>6675.41</v>
      </c>
      <c r="K28" s="73">
        <v>3280</v>
      </c>
      <c r="L28" s="73">
        <v>-3395.41</v>
      </c>
      <c r="M28"/>
      <c r="V28" s="73" t="s">
        <v>38</v>
      </c>
      <c r="W28" s="73">
        <v>8337.41</v>
      </c>
      <c r="X28" s="73">
        <v>7961</v>
      </c>
      <c r="AE28"/>
      <c r="AF28"/>
    </row>
    <row r="29" spans="5:32" ht="15" x14ac:dyDescent="0.25">
      <c r="E29" s="73"/>
      <c r="F29" s="73"/>
      <c r="G29" s="73"/>
      <c r="H29" s="73" t="s">
        <v>30</v>
      </c>
      <c r="I29" s="73">
        <v>7620.41</v>
      </c>
      <c r="J29" s="73">
        <v>5211.41</v>
      </c>
      <c r="K29" s="73">
        <v>2409</v>
      </c>
      <c r="L29" s="73">
        <v>-2802.41</v>
      </c>
      <c r="M29"/>
      <c r="V29" s="73" t="s">
        <v>39</v>
      </c>
      <c r="W29" s="73">
        <v>8065.33</v>
      </c>
      <c r="X29" s="73">
        <v>8030</v>
      </c>
      <c r="AE29"/>
      <c r="AF29"/>
    </row>
    <row r="30" spans="5:32" ht="15" x14ac:dyDescent="0.25">
      <c r="E30" s="73"/>
      <c r="F30" s="73"/>
      <c r="G30" s="73"/>
      <c r="H30" s="73" t="s">
        <v>31</v>
      </c>
      <c r="I30" s="73">
        <v>3825.5</v>
      </c>
      <c r="J30" s="73">
        <v>2987</v>
      </c>
      <c r="K30" s="73">
        <v>838.5</v>
      </c>
      <c r="L30" s="73">
        <v>-2148.5</v>
      </c>
      <c r="M30"/>
      <c r="V30" s="73" t="s">
        <v>40</v>
      </c>
      <c r="W30" s="73">
        <v>8868.5</v>
      </c>
      <c r="X30" s="73">
        <v>5059.33</v>
      </c>
    </row>
    <row r="31" spans="5:32" ht="15" x14ac:dyDescent="0.25">
      <c r="E31" s="73"/>
      <c r="F31" s="73"/>
      <c r="G31" s="73"/>
      <c r="H31" s="73" t="s">
        <v>32</v>
      </c>
      <c r="I31" s="73">
        <v>4122</v>
      </c>
      <c r="J31" s="73">
        <v>2162</v>
      </c>
      <c r="K31" s="73">
        <v>1960</v>
      </c>
      <c r="L31" s="73">
        <v>-202</v>
      </c>
      <c r="M31"/>
      <c r="V31" s="73" t="s">
        <v>41</v>
      </c>
      <c r="W31" s="73">
        <v>24880</v>
      </c>
      <c r="X31" s="73">
        <v>23790</v>
      </c>
    </row>
    <row r="32" spans="5:32" ht="15" x14ac:dyDescent="0.25">
      <c r="E32" s="73"/>
      <c r="F32" s="73"/>
      <c r="G32" s="73"/>
      <c r="H32" s="73" t="s">
        <v>33</v>
      </c>
      <c r="I32" s="73">
        <v>4785.33</v>
      </c>
      <c r="J32" s="73">
        <v>1986</v>
      </c>
      <c r="K32" s="73">
        <v>2799.33</v>
      </c>
      <c r="L32" s="73">
        <v>813.32999999999993</v>
      </c>
      <c r="M32"/>
      <c r="V32" s="73" t="s">
        <v>42</v>
      </c>
      <c r="W32" s="73">
        <v>118280</v>
      </c>
      <c r="X32" s="73">
        <v>114300</v>
      </c>
    </row>
    <row r="33" spans="5:24" ht="15" x14ac:dyDescent="0.25">
      <c r="E33" s="73"/>
      <c r="F33" s="73"/>
      <c r="G33" s="73"/>
      <c r="H33" s="73" t="s">
        <v>34</v>
      </c>
      <c r="I33" s="73">
        <v>7595.5</v>
      </c>
      <c r="J33" s="73">
        <v>1025.5</v>
      </c>
      <c r="K33" s="73">
        <v>6570</v>
      </c>
      <c r="L33" s="73">
        <v>5544.5</v>
      </c>
      <c r="M33"/>
      <c r="V33" s="73" t="s">
        <v>43</v>
      </c>
      <c r="W33" s="73">
        <v>6062.5</v>
      </c>
      <c r="X33" s="73">
        <v>2860</v>
      </c>
    </row>
    <row r="34" spans="5:24" ht="15" x14ac:dyDescent="0.25">
      <c r="E34" s="73"/>
      <c r="F34" s="73"/>
      <c r="G34" s="73"/>
      <c r="H34" s="73" t="s">
        <v>35</v>
      </c>
      <c r="I34" s="73">
        <v>9150.91</v>
      </c>
      <c r="J34" s="73">
        <v>2551.41</v>
      </c>
      <c r="K34" s="73">
        <v>6599.5</v>
      </c>
      <c r="L34" s="73">
        <v>4048.09</v>
      </c>
      <c r="M34"/>
      <c r="V34" s="73" t="s">
        <v>46</v>
      </c>
      <c r="W34" s="73">
        <v>850</v>
      </c>
      <c r="X34" s="73">
        <v>0</v>
      </c>
    </row>
    <row r="35" spans="5:24" ht="15" x14ac:dyDescent="0.25">
      <c r="E35" s="73"/>
      <c r="F35" s="73"/>
      <c r="G35" s="73"/>
      <c r="H35" s="73" t="s">
        <v>36</v>
      </c>
      <c r="I35" s="73">
        <v>7200.5</v>
      </c>
      <c r="J35" s="73">
        <v>838.5</v>
      </c>
      <c r="K35" s="73">
        <v>6362</v>
      </c>
      <c r="L35" s="73">
        <v>5523.5</v>
      </c>
      <c r="M35"/>
      <c r="V35" s="77" t="s">
        <v>7</v>
      </c>
      <c r="W35" s="77">
        <v>380057.3</v>
      </c>
      <c r="X35" s="77">
        <v>360894.3</v>
      </c>
    </row>
    <row r="36" spans="5:24" ht="15" x14ac:dyDescent="0.25">
      <c r="E36" s="73"/>
      <c r="F36" s="73"/>
      <c r="G36" s="73"/>
      <c r="H36" s="73" t="s">
        <v>37</v>
      </c>
      <c r="I36" s="73">
        <v>2595.5</v>
      </c>
      <c r="J36" s="73">
        <v>1678</v>
      </c>
      <c r="K36" s="73">
        <v>917.5</v>
      </c>
      <c r="L36" s="73">
        <v>-760.5</v>
      </c>
      <c r="M36"/>
    </row>
    <row r="37" spans="5:24" ht="15" x14ac:dyDescent="0.25">
      <c r="E37" s="73"/>
      <c r="F37" s="73"/>
      <c r="G37" s="73"/>
      <c r="H37" s="73" t="s">
        <v>38</v>
      </c>
      <c r="I37" s="73">
        <v>11301.41</v>
      </c>
      <c r="J37" s="73">
        <v>5814</v>
      </c>
      <c r="K37" s="73">
        <v>5487.41</v>
      </c>
      <c r="L37" s="73">
        <v>-326.59000000000015</v>
      </c>
      <c r="M37"/>
    </row>
    <row r="38" spans="5:24" ht="15" x14ac:dyDescent="0.25">
      <c r="E38" s="73"/>
      <c r="F38" s="73"/>
      <c r="G38" s="73"/>
      <c r="H38" s="73" t="s">
        <v>39</v>
      </c>
      <c r="I38" s="73">
        <v>10727.33</v>
      </c>
      <c r="J38" s="73">
        <v>5812</v>
      </c>
      <c r="K38" s="73">
        <v>4915.33</v>
      </c>
      <c r="L38" s="73">
        <v>-896.67000000000007</v>
      </c>
      <c r="M38"/>
    </row>
    <row r="39" spans="5:24" ht="15" x14ac:dyDescent="0.25">
      <c r="E39" s="73"/>
      <c r="F39" s="73"/>
      <c r="G39" s="73"/>
      <c r="H39" s="73" t="s">
        <v>40</v>
      </c>
      <c r="I39" s="73">
        <v>9959.83</v>
      </c>
      <c r="J39" s="73">
        <v>2799.33</v>
      </c>
      <c r="K39" s="73">
        <v>7160.5</v>
      </c>
      <c r="L39" s="73">
        <v>4361.17</v>
      </c>
      <c r="M39"/>
    </row>
    <row r="40" spans="5:24" ht="15" x14ac:dyDescent="0.25">
      <c r="E40" s="73"/>
      <c r="F40" s="73"/>
      <c r="G40" s="73"/>
      <c r="H40" s="73" t="s">
        <v>41</v>
      </c>
      <c r="I40" s="73">
        <v>28000</v>
      </c>
      <c r="J40" s="73">
        <v>13650</v>
      </c>
      <c r="K40" s="73">
        <v>14350</v>
      </c>
      <c r="L40" s="73">
        <v>700</v>
      </c>
      <c r="M40"/>
    </row>
    <row r="41" spans="5:24" ht="15" x14ac:dyDescent="0.25">
      <c r="E41" s="73"/>
      <c r="F41" s="73"/>
      <c r="G41" s="73"/>
      <c r="H41" s="73" t="s">
        <v>42</v>
      </c>
      <c r="I41" s="73">
        <v>78020</v>
      </c>
      <c r="J41" s="73">
        <v>38460</v>
      </c>
      <c r="K41" s="73">
        <v>39560</v>
      </c>
      <c r="L41" s="73">
        <v>1100</v>
      </c>
      <c r="M41"/>
    </row>
    <row r="42" spans="5:24" ht="15" x14ac:dyDescent="0.25">
      <c r="E42" s="73"/>
      <c r="F42" s="73"/>
      <c r="G42" s="73"/>
      <c r="H42" s="73" t="s">
        <v>43</v>
      </c>
      <c r="I42" s="73">
        <v>5036.5</v>
      </c>
      <c r="J42" s="73">
        <v>2184</v>
      </c>
      <c r="K42" s="73">
        <v>2852.5</v>
      </c>
      <c r="L42" s="73">
        <v>668.5</v>
      </c>
      <c r="M42"/>
    </row>
    <row r="43" spans="5:24" ht="15" x14ac:dyDescent="0.25">
      <c r="E43" s="73"/>
      <c r="F43" s="73" t="s">
        <v>44</v>
      </c>
      <c r="G43" s="73" t="s">
        <v>45</v>
      </c>
      <c r="H43" s="73" t="s">
        <v>17</v>
      </c>
      <c r="I43" s="73">
        <v>3245</v>
      </c>
      <c r="J43" s="73">
        <v>1108</v>
      </c>
      <c r="K43" s="73">
        <v>2137</v>
      </c>
      <c r="L43" s="73">
        <v>1029</v>
      </c>
      <c r="M43"/>
    </row>
    <row r="44" spans="5:24" ht="15" x14ac:dyDescent="0.25">
      <c r="E44" s="73"/>
      <c r="F44" s="73"/>
      <c r="G44" s="73"/>
      <c r="H44" s="73" t="s">
        <v>18</v>
      </c>
      <c r="I44" s="73">
        <v>850</v>
      </c>
      <c r="J44" s="73">
        <v>0</v>
      </c>
      <c r="K44" s="73">
        <v>850</v>
      </c>
      <c r="L44" s="73">
        <v>850</v>
      </c>
      <c r="M44"/>
    </row>
    <row r="45" spans="5:24" ht="15" x14ac:dyDescent="0.25">
      <c r="E45" s="73"/>
      <c r="F45" s="73"/>
      <c r="G45" s="73"/>
      <c r="H45" s="73" t="s">
        <v>19</v>
      </c>
      <c r="I45" s="73">
        <v>4987</v>
      </c>
      <c r="J45" s="73">
        <v>2850</v>
      </c>
      <c r="K45" s="73">
        <v>2137</v>
      </c>
      <c r="L45" s="73">
        <v>-713</v>
      </c>
      <c r="M45"/>
    </row>
    <row r="46" spans="5:24" ht="15" x14ac:dyDescent="0.25">
      <c r="E46" s="73"/>
      <c r="F46" s="73"/>
      <c r="G46" s="73"/>
      <c r="H46" s="73" t="s">
        <v>20</v>
      </c>
      <c r="I46" s="73">
        <v>4037</v>
      </c>
      <c r="J46" s="73">
        <v>1187</v>
      </c>
      <c r="K46" s="73">
        <v>2850</v>
      </c>
      <c r="L46" s="73">
        <v>1663</v>
      </c>
      <c r="M46"/>
    </row>
    <row r="47" spans="5:24" ht="15" x14ac:dyDescent="0.25">
      <c r="E47" s="73"/>
      <c r="F47" s="73"/>
      <c r="G47" s="73"/>
      <c r="H47" s="73" t="s">
        <v>21</v>
      </c>
      <c r="I47" s="73">
        <v>10465</v>
      </c>
      <c r="J47" s="73">
        <v>5135</v>
      </c>
      <c r="K47" s="73">
        <v>5330</v>
      </c>
      <c r="L47" s="73">
        <v>195</v>
      </c>
      <c r="M47"/>
    </row>
    <row r="48" spans="5:24" ht="15" x14ac:dyDescent="0.25">
      <c r="E48" s="73"/>
      <c r="F48" s="73"/>
      <c r="G48" s="73"/>
      <c r="H48" s="73" t="s">
        <v>22</v>
      </c>
      <c r="I48" s="73">
        <v>3166</v>
      </c>
      <c r="J48" s="73">
        <v>1979</v>
      </c>
      <c r="K48" s="73">
        <v>1187</v>
      </c>
      <c r="L48" s="73">
        <v>-792</v>
      </c>
      <c r="M48"/>
    </row>
    <row r="49" spans="5:13" ht="15" x14ac:dyDescent="0.25">
      <c r="E49" s="73"/>
      <c r="F49" s="73"/>
      <c r="G49" s="73"/>
      <c r="H49" s="73" t="s">
        <v>23</v>
      </c>
      <c r="I49" s="73">
        <v>84450</v>
      </c>
      <c r="J49" s="73">
        <v>40820</v>
      </c>
      <c r="K49" s="73">
        <v>43630</v>
      </c>
      <c r="L49" s="73">
        <v>2810</v>
      </c>
      <c r="M49"/>
    </row>
    <row r="50" spans="5:13" ht="15" x14ac:dyDescent="0.25">
      <c r="E50" s="73"/>
      <c r="F50" s="73"/>
      <c r="G50" s="73"/>
      <c r="H50" s="73" t="s">
        <v>24</v>
      </c>
      <c r="I50" s="73">
        <v>6095</v>
      </c>
      <c r="J50" s="73">
        <v>3087</v>
      </c>
      <c r="K50" s="73">
        <v>3008</v>
      </c>
      <c r="L50" s="73">
        <v>-79</v>
      </c>
      <c r="M50"/>
    </row>
    <row r="51" spans="5:13" ht="15" x14ac:dyDescent="0.25">
      <c r="E51" s="73"/>
      <c r="F51" s="73"/>
      <c r="G51" s="73"/>
      <c r="H51" s="73" t="s">
        <v>25</v>
      </c>
      <c r="I51" s="73">
        <v>2137</v>
      </c>
      <c r="J51" s="73">
        <v>237</v>
      </c>
      <c r="K51" s="73">
        <v>1900</v>
      </c>
      <c r="L51" s="73">
        <v>1663</v>
      </c>
      <c r="M51"/>
    </row>
    <row r="52" spans="5:13" ht="15" x14ac:dyDescent="0.25">
      <c r="E52" s="73"/>
      <c r="F52" s="73"/>
      <c r="G52" s="73"/>
      <c r="H52" s="73" t="s">
        <v>26</v>
      </c>
      <c r="I52" s="73">
        <v>4037</v>
      </c>
      <c r="J52" s="73">
        <v>1187</v>
      </c>
      <c r="K52" s="73">
        <v>2850</v>
      </c>
      <c r="L52" s="73">
        <v>1663</v>
      </c>
      <c r="M52"/>
    </row>
    <row r="53" spans="5:13" ht="15" x14ac:dyDescent="0.25">
      <c r="E53" s="73"/>
      <c r="F53" s="73"/>
      <c r="G53" s="73"/>
      <c r="H53" s="73" t="s">
        <v>27</v>
      </c>
      <c r="I53" s="73">
        <v>3087</v>
      </c>
      <c r="J53" s="73">
        <v>2850</v>
      </c>
      <c r="K53" s="73">
        <v>237</v>
      </c>
      <c r="L53" s="73">
        <v>-2613</v>
      </c>
      <c r="M53"/>
    </row>
    <row r="54" spans="5:13" ht="15" x14ac:dyDescent="0.25">
      <c r="E54" s="73"/>
      <c r="F54" s="73"/>
      <c r="G54" s="73"/>
      <c r="H54" s="73" t="s">
        <v>28</v>
      </c>
      <c r="I54" s="73">
        <v>3087</v>
      </c>
      <c r="J54" s="73">
        <v>2850</v>
      </c>
      <c r="K54" s="73">
        <v>237</v>
      </c>
      <c r="L54" s="73">
        <v>-2613</v>
      </c>
      <c r="M54"/>
    </row>
    <row r="55" spans="5:13" ht="15" x14ac:dyDescent="0.25">
      <c r="E55" s="73"/>
      <c r="F55" s="73"/>
      <c r="G55" s="73"/>
      <c r="H55" s="73" t="s">
        <v>29</v>
      </c>
      <c r="I55" s="73">
        <v>3324</v>
      </c>
      <c r="J55" s="73">
        <v>1187</v>
      </c>
      <c r="K55" s="73">
        <v>2137</v>
      </c>
      <c r="L55" s="73">
        <v>950</v>
      </c>
      <c r="M55"/>
    </row>
    <row r="56" spans="5:13" ht="15" x14ac:dyDescent="0.25">
      <c r="E56" s="73"/>
      <c r="F56" s="73"/>
      <c r="G56" s="73"/>
      <c r="H56" s="73" t="s">
        <v>30</v>
      </c>
      <c r="I56" s="73">
        <v>2216</v>
      </c>
      <c r="J56" s="73">
        <v>1900</v>
      </c>
      <c r="K56" s="73">
        <v>316</v>
      </c>
      <c r="L56" s="73">
        <v>-1584</v>
      </c>
      <c r="M56"/>
    </row>
    <row r="57" spans="5:13" ht="15" x14ac:dyDescent="0.25">
      <c r="E57" s="73"/>
      <c r="F57" s="73"/>
      <c r="G57" s="73"/>
      <c r="H57" s="73" t="s">
        <v>31</v>
      </c>
      <c r="I57" s="73">
        <v>4987</v>
      </c>
      <c r="J57" s="73">
        <v>2058</v>
      </c>
      <c r="K57" s="73">
        <v>2929</v>
      </c>
      <c r="L57" s="73">
        <v>871</v>
      </c>
      <c r="M57"/>
    </row>
    <row r="58" spans="5:13" ht="15" x14ac:dyDescent="0.25">
      <c r="E58" s="73"/>
      <c r="F58" s="73"/>
      <c r="G58" s="73"/>
      <c r="H58" s="73" t="s">
        <v>32</v>
      </c>
      <c r="I58" s="73">
        <v>3166</v>
      </c>
      <c r="J58" s="73">
        <v>2850</v>
      </c>
      <c r="K58" s="73">
        <v>316</v>
      </c>
      <c r="L58" s="73">
        <v>-2534</v>
      </c>
      <c r="M58"/>
    </row>
    <row r="59" spans="5:13" ht="15" x14ac:dyDescent="0.25">
      <c r="E59" s="73"/>
      <c r="F59" s="73"/>
      <c r="G59" s="73"/>
      <c r="H59" s="73" t="s">
        <v>33</v>
      </c>
      <c r="I59" s="73">
        <v>2216</v>
      </c>
      <c r="J59" s="73">
        <v>316</v>
      </c>
      <c r="K59" s="73">
        <v>1900</v>
      </c>
      <c r="L59" s="73">
        <v>1584</v>
      </c>
      <c r="M59"/>
    </row>
    <row r="60" spans="5:13" ht="15" x14ac:dyDescent="0.25">
      <c r="E60" s="73"/>
      <c r="F60" s="73"/>
      <c r="G60" s="73"/>
      <c r="H60" s="73" t="s">
        <v>34</v>
      </c>
      <c r="I60" s="73">
        <v>4116</v>
      </c>
      <c r="J60" s="73">
        <v>2929</v>
      </c>
      <c r="K60" s="73">
        <v>1187</v>
      </c>
      <c r="L60" s="73">
        <v>-1742</v>
      </c>
      <c r="M60"/>
    </row>
    <row r="61" spans="5:13" ht="15" x14ac:dyDescent="0.25">
      <c r="E61" s="73"/>
      <c r="F61" s="73"/>
      <c r="G61" s="73"/>
      <c r="H61" s="73" t="s">
        <v>35</v>
      </c>
      <c r="I61" s="73">
        <v>3958</v>
      </c>
      <c r="J61" s="73">
        <v>2850</v>
      </c>
      <c r="K61" s="73">
        <v>1108</v>
      </c>
      <c r="L61" s="73">
        <v>-1742</v>
      </c>
      <c r="M61"/>
    </row>
    <row r="62" spans="5:13" ht="15" x14ac:dyDescent="0.25">
      <c r="E62" s="73"/>
      <c r="F62" s="73"/>
      <c r="G62" s="73"/>
      <c r="H62" s="73" t="s">
        <v>36</v>
      </c>
      <c r="I62" s="73">
        <v>5066</v>
      </c>
      <c r="J62" s="73">
        <v>2929</v>
      </c>
      <c r="K62" s="73">
        <v>2137</v>
      </c>
      <c r="L62" s="73">
        <v>-792</v>
      </c>
      <c r="M62"/>
    </row>
    <row r="63" spans="5:13" ht="15" x14ac:dyDescent="0.25">
      <c r="E63" s="73"/>
      <c r="F63" s="73"/>
      <c r="G63" s="73"/>
      <c r="H63" s="73" t="s">
        <v>37</v>
      </c>
      <c r="I63" s="73">
        <v>3166</v>
      </c>
      <c r="J63" s="73">
        <v>237</v>
      </c>
      <c r="K63" s="73">
        <v>2929</v>
      </c>
      <c r="L63" s="73">
        <v>2692</v>
      </c>
      <c r="M63"/>
    </row>
    <row r="64" spans="5:13" ht="15" x14ac:dyDescent="0.25">
      <c r="E64" s="73"/>
      <c r="F64" s="73"/>
      <c r="G64" s="73"/>
      <c r="H64" s="73" t="s">
        <v>38</v>
      </c>
      <c r="I64" s="73">
        <v>4037</v>
      </c>
      <c r="J64" s="73">
        <v>1187</v>
      </c>
      <c r="K64" s="73">
        <v>2850</v>
      </c>
      <c r="L64" s="73">
        <v>1663</v>
      </c>
      <c r="M64"/>
    </row>
    <row r="65" spans="5:13" ht="15" x14ac:dyDescent="0.25">
      <c r="E65" s="73"/>
      <c r="F65" s="73"/>
      <c r="G65" s="73"/>
      <c r="H65" s="73" t="s">
        <v>39</v>
      </c>
      <c r="I65" s="73">
        <v>3958</v>
      </c>
      <c r="J65" s="73">
        <v>1108</v>
      </c>
      <c r="K65" s="73">
        <v>2850</v>
      </c>
      <c r="L65" s="73">
        <v>1742</v>
      </c>
      <c r="M65"/>
    </row>
    <row r="66" spans="5:13" ht="15" x14ac:dyDescent="0.25">
      <c r="E66" s="73"/>
      <c r="F66" s="73"/>
      <c r="G66" s="73"/>
      <c r="H66" s="73" t="s">
        <v>40</v>
      </c>
      <c r="I66" s="73">
        <v>3008</v>
      </c>
      <c r="J66" s="73">
        <v>1900</v>
      </c>
      <c r="K66" s="73">
        <v>1108</v>
      </c>
      <c r="L66" s="73">
        <v>-792</v>
      </c>
      <c r="M66"/>
    </row>
    <row r="67" spans="5:13" ht="15" x14ac:dyDescent="0.25">
      <c r="E67" s="73"/>
      <c r="F67" s="73"/>
      <c r="G67" s="73"/>
      <c r="H67" s="73" t="s">
        <v>41</v>
      </c>
      <c r="I67" s="73">
        <v>20670</v>
      </c>
      <c r="J67" s="73">
        <v>10140</v>
      </c>
      <c r="K67" s="73">
        <v>10530</v>
      </c>
      <c r="L67" s="73">
        <v>390</v>
      </c>
      <c r="M67"/>
    </row>
    <row r="68" spans="5:13" ht="15" x14ac:dyDescent="0.25">
      <c r="E68" s="73"/>
      <c r="F68" s="73"/>
      <c r="G68" s="73"/>
      <c r="H68" s="73" t="s">
        <v>43</v>
      </c>
      <c r="I68" s="73">
        <v>3166</v>
      </c>
      <c r="J68" s="73">
        <v>316</v>
      </c>
      <c r="K68" s="73">
        <v>2850</v>
      </c>
      <c r="L68" s="73">
        <v>2534</v>
      </c>
      <c r="M68"/>
    </row>
    <row r="69" spans="5:13" ht="15" x14ac:dyDescent="0.25">
      <c r="E69" s="73"/>
      <c r="F69" s="73"/>
      <c r="G69" s="73"/>
      <c r="H69" s="73" t="s">
        <v>46</v>
      </c>
      <c r="I69" s="73">
        <v>850</v>
      </c>
      <c r="J69" s="73">
        <v>0</v>
      </c>
      <c r="K69" s="73">
        <v>850</v>
      </c>
      <c r="L69" s="73">
        <v>850</v>
      </c>
      <c r="M69"/>
    </row>
    <row r="70" spans="5:13" ht="15" x14ac:dyDescent="0.25">
      <c r="E70" s="73"/>
      <c r="F70" s="73" t="s">
        <v>47</v>
      </c>
      <c r="G70" s="73" t="s">
        <v>48</v>
      </c>
      <c r="H70" s="73" t="s">
        <v>42</v>
      </c>
      <c r="I70" s="73">
        <v>136850</v>
      </c>
      <c r="J70" s="73">
        <v>67150</v>
      </c>
      <c r="K70" s="73">
        <v>69700</v>
      </c>
      <c r="L70" s="73">
        <v>2550</v>
      </c>
      <c r="M70"/>
    </row>
    <row r="71" spans="5:13" ht="15" x14ac:dyDescent="0.25">
      <c r="E71" s="73"/>
      <c r="F71" s="73" t="s">
        <v>49</v>
      </c>
      <c r="G71" s="73" t="s">
        <v>50</v>
      </c>
      <c r="H71" s="73" t="s">
        <v>17</v>
      </c>
      <c r="I71" s="73">
        <v>480</v>
      </c>
      <c r="J71" s="73">
        <v>480</v>
      </c>
      <c r="K71" s="73">
        <v>0</v>
      </c>
      <c r="L71" s="73">
        <v>-480</v>
      </c>
      <c r="M71"/>
    </row>
    <row r="72" spans="5:13" ht="15" x14ac:dyDescent="0.25">
      <c r="E72" s="73"/>
      <c r="F72" s="73"/>
      <c r="G72" s="73"/>
      <c r="H72" s="73" t="s">
        <v>19</v>
      </c>
      <c r="I72" s="73">
        <v>1080</v>
      </c>
      <c r="J72" s="73">
        <v>360</v>
      </c>
      <c r="K72" s="73">
        <v>720</v>
      </c>
      <c r="L72" s="73">
        <v>360</v>
      </c>
      <c r="M72"/>
    </row>
    <row r="73" spans="5:13" ht="15" x14ac:dyDescent="0.25">
      <c r="E73" s="73"/>
      <c r="F73" s="73"/>
      <c r="G73" s="73"/>
      <c r="H73" s="73" t="s">
        <v>20</v>
      </c>
      <c r="I73" s="73">
        <v>1410</v>
      </c>
      <c r="J73" s="73">
        <v>1080</v>
      </c>
      <c r="K73" s="73">
        <v>330</v>
      </c>
      <c r="L73" s="73">
        <v>-750</v>
      </c>
      <c r="M73"/>
    </row>
    <row r="74" spans="5:13" x14ac:dyDescent="0.2">
      <c r="E74" s="73"/>
      <c r="F74" s="73"/>
      <c r="G74" s="73"/>
      <c r="H74" s="73" t="s">
        <v>22</v>
      </c>
      <c r="I74" s="73">
        <v>1320</v>
      </c>
      <c r="J74" s="73">
        <v>360</v>
      </c>
      <c r="K74" s="73">
        <v>960</v>
      </c>
      <c r="L74" s="73">
        <v>600</v>
      </c>
    </row>
    <row r="75" spans="5:13" x14ac:dyDescent="0.2">
      <c r="E75" s="73"/>
      <c r="F75" s="73"/>
      <c r="G75" s="73"/>
      <c r="H75" s="73" t="s">
        <v>24</v>
      </c>
      <c r="I75" s="73">
        <v>360</v>
      </c>
      <c r="J75" s="73">
        <v>0</v>
      </c>
      <c r="K75" s="73">
        <v>360</v>
      </c>
      <c r="L75" s="73">
        <v>360</v>
      </c>
    </row>
    <row r="76" spans="5:13" x14ac:dyDescent="0.2">
      <c r="E76" s="73"/>
      <c r="F76" s="73"/>
      <c r="G76" s="73"/>
      <c r="H76" s="73" t="s">
        <v>25</v>
      </c>
      <c r="I76" s="73">
        <v>920</v>
      </c>
      <c r="J76" s="73">
        <v>440</v>
      </c>
      <c r="K76" s="73">
        <v>480</v>
      </c>
      <c r="L76" s="73">
        <v>40</v>
      </c>
    </row>
    <row r="77" spans="5:13" x14ac:dyDescent="0.2">
      <c r="E77" s="73"/>
      <c r="F77" s="73"/>
      <c r="G77" s="73"/>
      <c r="H77" s="73" t="s">
        <v>26</v>
      </c>
      <c r="I77" s="73">
        <v>720</v>
      </c>
      <c r="J77" s="73">
        <v>720</v>
      </c>
      <c r="K77" s="73">
        <v>0</v>
      </c>
      <c r="L77" s="73">
        <v>-720</v>
      </c>
    </row>
    <row r="78" spans="5:13" x14ac:dyDescent="0.2">
      <c r="E78" s="73"/>
      <c r="F78" s="73"/>
      <c r="G78" s="73"/>
      <c r="H78" s="73" t="s">
        <v>27</v>
      </c>
      <c r="I78" s="73">
        <v>360</v>
      </c>
      <c r="J78" s="73">
        <v>0</v>
      </c>
      <c r="K78" s="73">
        <v>360</v>
      </c>
      <c r="L78" s="73">
        <v>360</v>
      </c>
    </row>
    <row r="79" spans="5:13" x14ac:dyDescent="0.2">
      <c r="E79" s="73"/>
      <c r="F79" s="73"/>
      <c r="G79" s="73"/>
      <c r="H79" s="73" t="s">
        <v>29</v>
      </c>
      <c r="I79" s="73">
        <v>1150</v>
      </c>
      <c r="J79" s="73">
        <v>820</v>
      </c>
      <c r="K79" s="73">
        <v>330</v>
      </c>
      <c r="L79" s="73">
        <v>-490</v>
      </c>
    </row>
    <row r="80" spans="5:13" x14ac:dyDescent="0.2">
      <c r="E80" s="73"/>
      <c r="F80" s="73"/>
      <c r="G80" s="73"/>
      <c r="H80" s="73" t="s">
        <v>30</v>
      </c>
      <c r="I80" s="73">
        <v>710</v>
      </c>
      <c r="J80" s="73">
        <v>50</v>
      </c>
      <c r="K80" s="73">
        <v>660</v>
      </c>
      <c r="L80" s="73">
        <v>610</v>
      </c>
    </row>
    <row r="81" spans="5:12" x14ac:dyDescent="0.2">
      <c r="E81" s="73"/>
      <c r="F81" s="73"/>
      <c r="G81" s="73"/>
      <c r="H81" s="73" t="s">
        <v>31</v>
      </c>
      <c r="I81" s="73">
        <v>240</v>
      </c>
      <c r="J81" s="73">
        <v>0</v>
      </c>
      <c r="K81" s="73">
        <v>240</v>
      </c>
      <c r="L81" s="73">
        <v>240</v>
      </c>
    </row>
    <row r="82" spans="5:12" x14ac:dyDescent="0.2">
      <c r="E82" s="73"/>
      <c r="F82" s="73"/>
      <c r="G82" s="73"/>
      <c r="H82" s="73" t="s">
        <v>32</v>
      </c>
      <c r="I82" s="73">
        <v>360</v>
      </c>
      <c r="J82" s="73">
        <v>0</v>
      </c>
      <c r="K82" s="73">
        <v>360</v>
      </c>
      <c r="L82" s="73">
        <v>360</v>
      </c>
    </row>
    <row r="83" spans="5:12" x14ac:dyDescent="0.2">
      <c r="E83" s="73"/>
      <c r="F83" s="73"/>
      <c r="G83" s="73"/>
      <c r="H83" s="73" t="s">
        <v>33</v>
      </c>
      <c r="I83" s="73">
        <v>600</v>
      </c>
      <c r="J83" s="73">
        <v>240</v>
      </c>
      <c r="K83" s="73">
        <v>360</v>
      </c>
      <c r="L83" s="73">
        <v>120</v>
      </c>
    </row>
    <row r="84" spans="5:12" x14ac:dyDescent="0.2">
      <c r="E84" s="73"/>
      <c r="F84" s="73"/>
      <c r="G84" s="73"/>
      <c r="H84" s="73" t="s">
        <v>34</v>
      </c>
      <c r="I84" s="73">
        <v>1320</v>
      </c>
      <c r="J84" s="73">
        <v>360</v>
      </c>
      <c r="K84" s="73">
        <v>960</v>
      </c>
      <c r="L84" s="73">
        <v>600</v>
      </c>
    </row>
    <row r="85" spans="5:12" x14ac:dyDescent="0.2">
      <c r="E85" s="73"/>
      <c r="F85" s="73"/>
      <c r="G85" s="73"/>
      <c r="H85" s="73" t="s">
        <v>35</v>
      </c>
      <c r="I85" s="73">
        <v>1200</v>
      </c>
      <c r="J85" s="73">
        <v>360</v>
      </c>
      <c r="K85" s="73">
        <v>840</v>
      </c>
      <c r="L85" s="73">
        <v>480</v>
      </c>
    </row>
    <row r="86" spans="5:12" x14ac:dyDescent="0.2">
      <c r="E86" s="73"/>
      <c r="F86" s="73"/>
      <c r="G86" s="73"/>
      <c r="H86" s="73" t="s">
        <v>36</v>
      </c>
      <c r="I86" s="73">
        <v>1200</v>
      </c>
      <c r="J86" s="73">
        <v>240</v>
      </c>
      <c r="K86" s="73">
        <v>960</v>
      </c>
      <c r="L86" s="73">
        <v>720</v>
      </c>
    </row>
    <row r="87" spans="5:12" x14ac:dyDescent="0.2">
      <c r="E87" s="73"/>
      <c r="F87" s="73"/>
      <c r="G87" s="73"/>
      <c r="H87" s="73" t="s">
        <v>37</v>
      </c>
      <c r="I87" s="73">
        <v>240</v>
      </c>
      <c r="J87" s="73">
        <v>0</v>
      </c>
      <c r="K87" s="73">
        <v>240</v>
      </c>
      <c r="L87" s="73">
        <v>240</v>
      </c>
    </row>
    <row r="88" spans="5:12" x14ac:dyDescent="0.2">
      <c r="E88" s="73"/>
      <c r="F88" s="73"/>
      <c r="G88" s="73"/>
      <c r="H88" s="73" t="s">
        <v>38</v>
      </c>
      <c r="I88" s="73">
        <v>960</v>
      </c>
      <c r="J88" s="73">
        <v>960</v>
      </c>
      <c r="K88" s="73">
        <v>0</v>
      </c>
      <c r="L88" s="73">
        <v>-960</v>
      </c>
    </row>
    <row r="89" spans="5:12" x14ac:dyDescent="0.2">
      <c r="E89" s="73"/>
      <c r="F89" s="73"/>
      <c r="G89" s="73"/>
      <c r="H89" s="73" t="s">
        <v>39</v>
      </c>
      <c r="I89" s="73">
        <v>1410</v>
      </c>
      <c r="J89" s="73">
        <v>1110</v>
      </c>
      <c r="K89" s="73">
        <v>300</v>
      </c>
      <c r="L89" s="73">
        <v>-810</v>
      </c>
    </row>
    <row r="90" spans="5:12" x14ac:dyDescent="0.2">
      <c r="E90" s="73"/>
      <c r="F90" s="73"/>
      <c r="G90" s="73"/>
      <c r="H90" s="73" t="s">
        <v>40</v>
      </c>
      <c r="I90" s="73">
        <v>960</v>
      </c>
      <c r="J90" s="73">
        <v>360</v>
      </c>
      <c r="K90" s="73">
        <v>600</v>
      </c>
      <c r="L90" s="73">
        <v>240</v>
      </c>
    </row>
    <row r="91" spans="5:12" x14ac:dyDescent="0.2">
      <c r="E91" s="73"/>
      <c r="F91" s="73"/>
      <c r="G91" s="73"/>
      <c r="H91" s="73" t="s">
        <v>42</v>
      </c>
      <c r="I91" s="73">
        <v>17710</v>
      </c>
      <c r="J91" s="73">
        <v>8690</v>
      </c>
      <c r="K91" s="73">
        <v>9020</v>
      </c>
      <c r="L91" s="73">
        <v>330</v>
      </c>
    </row>
    <row r="92" spans="5:12" x14ac:dyDescent="0.2">
      <c r="E92" s="73"/>
      <c r="F92" s="73"/>
      <c r="G92" s="73"/>
      <c r="H92" s="73" t="s">
        <v>43</v>
      </c>
      <c r="I92" s="73">
        <v>720</v>
      </c>
      <c r="J92" s="73">
        <v>360</v>
      </c>
      <c r="K92" s="73">
        <v>360</v>
      </c>
      <c r="L92" s="73">
        <v>0</v>
      </c>
    </row>
    <row r="93" spans="5:12" x14ac:dyDescent="0.2">
      <c r="E93" s="73"/>
      <c r="F93" s="73" t="s">
        <v>51</v>
      </c>
      <c r="G93" s="73" t="s">
        <v>52</v>
      </c>
      <c r="H93" s="73" t="s">
        <v>6</v>
      </c>
      <c r="I93" s="73">
        <v>-1000</v>
      </c>
      <c r="J93" s="73">
        <v>-1000</v>
      </c>
      <c r="K93" s="73">
        <v>0</v>
      </c>
      <c r="L93" s="73">
        <v>1000</v>
      </c>
    </row>
    <row r="94" spans="5:12" x14ac:dyDescent="0.2">
      <c r="E94" s="73"/>
      <c r="F94" s="73"/>
      <c r="G94" s="73"/>
      <c r="H94" s="73" t="s">
        <v>25</v>
      </c>
      <c r="I94" s="73">
        <v>1000</v>
      </c>
      <c r="J94" s="73">
        <v>1000</v>
      </c>
      <c r="K94" s="73">
        <v>0</v>
      </c>
      <c r="L94" s="73">
        <v>-1000</v>
      </c>
    </row>
    <row r="95" spans="5:12" x14ac:dyDescent="0.2">
      <c r="E95" s="73" t="s">
        <v>53</v>
      </c>
      <c r="F95" s="73"/>
      <c r="G95" s="73"/>
      <c r="H95" s="73"/>
      <c r="I95" s="73">
        <v>740951.6</v>
      </c>
      <c r="J95" s="73">
        <v>360894.30000000005</v>
      </c>
      <c r="K95" s="73">
        <v>380057.30000000005</v>
      </c>
      <c r="L95" s="73">
        <v>19163</v>
      </c>
    </row>
    <row r="96" spans="5:12" x14ac:dyDescent="0.2">
      <c r="E96" s="77" t="s">
        <v>7</v>
      </c>
      <c r="F96" s="77"/>
      <c r="G96" s="77"/>
      <c r="H96" s="77"/>
      <c r="I96" s="77">
        <v>740951.6</v>
      </c>
      <c r="J96" s="77">
        <v>360894.30000000005</v>
      </c>
      <c r="K96" s="77">
        <v>380057.30000000005</v>
      </c>
      <c r="L96" s="77">
        <v>19163</v>
      </c>
    </row>
    <row r="97" spans="5:12" x14ac:dyDescent="0.2">
      <c r="E97" s="73"/>
      <c r="F97" s="73"/>
      <c r="G97" s="73"/>
      <c r="H97" s="73"/>
      <c r="I97" s="73"/>
      <c r="J97" s="73"/>
      <c r="K97" s="73"/>
      <c r="L97" s="73"/>
    </row>
    <row r="98" spans="5:12" x14ac:dyDescent="0.2">
      <c r="E98" s="73"/>
      <c r="F98" s="73"/>
      <c r="G98" s="73"/>
      <c r="H98" s="73"/>
      <c r="I98" s="73"/>
      <c r="J98" s="73"/>
      <c r="K98" s="73"/>
      <c r="L98" s="73"/>
    </row>
    <row r="99" spans="5:12" x14ac:dyDescent="0.2">
      <c r="E99" s="73"/>
      <c r="F99" s="73"/>
      <c r="G99" s="73"/>
      <c r="H99" s="73"/>
      <c r="I99" s="73"/>
      <c r="J99" s="73"/>
      <c r="K99" s="73"/>
      <c r="L99" s="73"/>
    </row>
    <row r="100" spans="5:12" x14ac:dyDescent="0.2">
      <c r="E100" s="73"/>
      <c r="F100" s="73"/>
      <c r="G100" s="73"/>
      <c r="H100" s="73"/>
      <c r="I100" s="73"/>
      <c r="J100" s="73"/>
      <c r="K100" s="73"/>
      <c r="L100" s="73"/>
    </row>
    <row r="101" spans="5:12" x14ac:dyDescent="0.2">
      <c r="E101" s="73"/>
      <c r="F101" s="73"/>
      <c r="G101" s="73"/>
      <c r="H101" s="73"/>
      <c r="I101" s="73"/>
      <c r="J101" s="73"/>
      <c r="K101" s="73"/>
      <c r="L101" s="73"/>
    </row>
    <row r="102" spans="5:12" x14ac:dyDescent="0.2">
      <c r="E102" s="73"/>
      <c r="F102" s="73"/>
      <c r="G102" s="73"/>
      <c r="H102" s="73"/>
      <c r="I102" s="73"/>
      <c r="J102" s="73"/>
      <c r="K102" s="73"/>
      <c r="L102" s="73"/>
    </row>
    <row r="103" spans="5:12" x14ac:dyDescent="0.2">
      <c r="E103" s="73"/>
      <c r="F103" s="73"/>
      <c r="G103" s="73"/>
      <c r="H103" s="73"/>
      <c r="I103" s="73"/>
      <c r="J103" s="73"/>
      <c r="K103" s="73"/>
      <c r="L103" s="73"/>
    </row>
    <row r="104" spans="5:12" x14ac:dyDescent="0.2">
      <c r="E104" s="73"/>
      <c r="F104" s="73"/>
      <c r="G104" s="73"/>
      <c r="H104" s="73"/>
      <c r="I104" s="73"/>
      <c r="J104" s="73"/>
      <c r="K104" s="73"/>
      <c r="L104" s="73"/>
    </row>
    <row r="105" spans="5:12" x14ac:dyDescent="0.2">
      <c r="E105" s="73"/>
      <c r="F105" s="73"/>
      <c r="G105" s="73"/>
      <c r="H105" s="73"/>
      <c r="I105" s="73"/>
      <c r="J105" s="73"/>
      <c r="K105" s="73"/>
      <c r="L105" s="73"/>
    </row>
    <row r="106" spans="5:12" x14ac:dyDescent="0.2">
      <c r="E106" s="73"/>
      <c r="F106" s="73"/>
      <c r="G106" s="73"/>
      <c r="H106" s="73"/>
      <c r="I106" s="73"/>
      <c r="J106" s="73"/>
      <c r="K106" s="73"/>
      <c r="L106" s="73"/>
    </row>
    <row r="107" spans="5:12" x14ac:dyDescent="0.2">
      <c r="E107" s="73"/>
      <c r="F107" s="73"/>
      <c r="G107" s="73"/>
      <c r="H107" s="73"/>
      <c r="I107" s="73"/>
      <c r="J107" s="73"/>
      <c r="K107" s="73"/>
      <c r="L107" s="73"/>
    </row>
    <row r="108" spans="5:12" x14ac:dyDescent="0.2">
      <c r="E108" s="73"/>
      <c r="F108" s="73"/>
      <c r="G108" s="73"/>
      <c r="H108" s="73"/>
      <c r="I108" s="73"/>
      <c r="J108" s="73"/>
      <c r="K108" s="73"/>
      <c r="L108" s="73"/>
    </row>
    <row r="109" spans="5:12" x14ac:dyDescent="0.2">
      <c r="E109" s="73"/>
      <c r="F109" s="73"/>
      <c r="G109" s="73"/>
      <c r="H109" s="73"/>
      <c r="I109" s="73"/>
      <c r="J109" s="73"/>
      <c r="K109" s="73"/>
      <c r="L109" s="73"/>
    </row>
    <row r="110" spans="5:12" x14ac:dyDescent="0.2">
      <c r="E110" s="73"/>
      <c r="F110" s="73"/>
      <c r="G110" s="73"/>
      <c r="H110" s="73"/>
      <c r="I110" s="73"/>
      <c r="J110" s="73"/>
      <c r="K110" s="73"/>
      <c r="L110" s="73"/>
    </row>
    <row r="111" spans="5:12" x14ac:dyDescent="0.2">
      <c r="E111" s="73"/>
      <c r="F111" s="73"/>
      <c r="G111" s="73"/>
      <c r="H111" s="73"/>
      <c r="I111" s="73"/>
      <c r="J111" s="73"/>
      <c r="K111" s="73"/>
      <c r="L111" s="73"/>
    </row>
    <row r="112" spans="5:12" x14ac:dyDescent="0.2">
      <c r="E112" s="73"/>
      <c r="F112" s="73"/>
      <c r="G112" s="73"/>
      <c r="H112" s="73"/>
      <c r="I112" s="73"/>
      <c r="J112" s="73"/>
      <c r="K112" s="73"/>
      <c r="L112" s="73"/>
    </row>
    <row r="113" spans="5:12" x14ac:dyDescent="0.2">
      <c r="E113" s="73"/>
      <c r="F113" s="73"/>
      <c r="G113" s="73"/>
      <c r="H113" s="73"/>
      <c r="I113" s="73"/>
      <c r="J113" s="73"/>
      <c r="K113" s="73"/>
      <c r="L113" s="73"/>
    </row>
    <row r="114" spans="5:12" x14ac:dyDescent="0.2">
      <c r="E114" s="73"/>
      <c r="F114" s="73"/>
      <c r="G114" s="73"/>
      <c r="H114" s="73"/>
      <c r="I114" s="73"/>
      <c r="J114" s="73"/>
      <c r="K114" s="73"/>
      <c r="L114" s="73"/>
    </row>
    <row r="115" spans="5:12" x14ac:dyDescent="0.2">
      <c r="E115" s="73"/>
      <c r="F115" s="73"/>
      <c r="G115" s="73"/>
      <c r="H115" s="73"/>
      <c r="I115" s="73"/>
      <c r="J115" s="73"/>
      <c r="K115" s="73"/>
      <c r="L115" s="73"/>
    </row>
    <row r="116" spans="5:12" x14ac:dyDescent="0.2">
      <c r="E116" s="73"/>
      <c r="F116" s="73"/>
      <c r="G116" s="73"/>
      <c r="H116" s="73"/>
      <c r="I116" s="73"/>
      <c r="J116" s="73"/>
      <c r="K116" s="73"/>
      <c r="L116" s="73"/>
    </row>
    <row r="117" spans="5:12" x14ac:dyDescent="0.2">
      <c r="E117" s="73"/>
      <c r="F117" s="73"/>
      <c r="G117" s="73"/>
      <c r="H117" s="73"/>
      <c r="I117" s="73"/>
      <c r="J117" s="73"/>
      <c r="K117" s="73"/>
      <c r="L117" s="73"/>
    </row>
    <row r="118" spans="5:12" x14ac:dyDescent="0.2">
      <c r="E118" s="73"/>
      <c r="F118" s="73"/>
      <c r="G118" s="73"/>
      <c r="H118" s="73"/>
      <c r="I118" s="73"/>
      <c r="J118" s="73"/>
      <c r="K118" s="73"/>
      <c r="L118" s="73"/>
    </row>
    <row r="119" spans="5:12" x14ac:dyDescent="0.2">
      <c r="E119" s="73"/>
      <c r="F119" s="73"/>
      <c r="G119" s="73"/>
      <c r="H119" s="73"/>
      <c r="I119" s="73"/>
      <c r="J119" s="73"/>
      <c r="K119" s="73"/>
      <c r="L119" s="73"/>
    </row>
    <row r="120" spans="5:12" x14ac:dyDescent="0.2">
      <c r="E120" s="73"/>
      <c r="F120" s="73"/>
      <c r="G120" s="73"/>
      <c r="H120" s="73"/>
      <c r="I120" s="73"/>
      <c r="J120" s="73"/>
      <c r="K120" s="73"/>
      <c r="L120" s="73"/>
    </row>
    <row r="121" spans="5:12" x14ac:dyDescent="0.2">
      <c r="E121" s="73"/>
      <c r="F121" s="73"/>
      <c r="G121" s="73"/>
      <c r="H121" s="73"/>
      <c r="I121" s="73"/>
      <c r="J121" s="73"/>
      <c r="K121" s="73"/>
      <c r="L121" s="73"/>
    </row>
    <row r="122" spans="5:12" x14ac:dyDescent="0.2">
      <c r="E122" s="73"/>
      <c r="F122" s="73"/>
      <c r="G122" s="73"/>
      <c r="H122" s="73"/>
      <c r="I122" s="73"/>
      <c r="J122" s="73"/>
      <c r="K122" s="73"/>
      <c r="L122" s="73"/>
    </row>
    <row r="123" spans="5:12" x14ac:dyDescent="0.2">
      <c r="E123" s="73"/>
      <c r="F123" s="73"/>
      <c r="G123" s="73"/>
      <c r="H123" s="73"/>
      <c r="I123" s="73"/>
      <c r="J123" s="73"/>
      <c r="K123" s="73"/>
      <c r="L123" s="73"/>
    </row>
    <row r="124" spans="5:12" x14ac:dyDescent="0.2">
      <c r="E124" s="73"/>
      <c r="F124" s="73"/>
      <c r="G124" s="73"/>
      <c r="H124" s="73"/>
      <c r="I124" s="73"/>
      <c r="J124" s="73"/>
      <c r="K124" s="73"/>
      <c r="L124" s="73"/>
    </row>
    <row r="125" spans="5:12" x14ac:dyDescent="0.2">
      <c r="E125" s="73"/>
      <c r="F125" s="73"/>
      <c r="G125" s="73"/>
      <c r="H125" s="73"/>
      <c r="I125" s="73"/>
      <c r="J125" s="73"/>
      <c r="K125" s="73"/>
      <c r="L125" s="73"/>
    </row>
    <row r="126" spans="5:12" x14ac:dyDescent="0.2">
      <c r="E126" s="73"/>
      <c r="F126" s="73"/>
      <c r="G126" s="73"/>
      <c r="H126" s="73"/>
      <c r="I126" s="73"/>
      <c r="J126" s="73"/>
      <c r="K126" s="73"/>
      <c r="L126" s="73"/>
    </row>
    <row r="127" spans="5:12" x14ac:dyDescent="0.2">
      <c r="E127" s="73"/>
      <c r="F127" s="73"/>
      <c r="G127" s="73"/>
      <c r="H127" s="73"/>
      <c r="I127" s="73"/>
      <c r="J127" s="73"/>
      <c r="K127" s="73"/>
      <c r="L127" s="73"/>
    </row>
    <row r="128" spans="5:12" x14ac:dyDescent="0.2">
      <c r="E128" s="73"/>
      <c r="F128" s="73"/>
      <c r="G128" s="73"/>
      <c r="H128" s="73"/>
      <c r="I128" s="73"/>
      <c r="J128" s="73"/>
      <c r="K128" s="73"/>
      <c r="L128" s="73"/>
    </row>
    <row r="129" spans="5:12" x14ac:dyDescent="0.2">
      <c r="E129" s="73"/>
      <c r="F129" s="73"/>
      <c r="G129" s="73"/>
      <c r="H129" s="73"/>
      <c r="I129" s="73"/>
      <c r="J129" s="73"/>
      <c r="K129" s="73"/>
      <c r="L129" s="73"/>
    </row>
    <row r="130" spans="5:12" x14ac:dyDescent="0.2">
      <c r="E130" s="73"/>
      <c r="F130" s="73"/>
      <c r="G130" s="73"/>
      <c r="H130" s="73"/>
      <c r="I130" s="73"/>
      <c r="J130" s="73"/>
      <c r="K130" s="73"/>
      <c r="L130" s="73"/>
    </row>
    <row r="131" spans="5:12" x14ac:dyDescent="0.2">
      <c r="E131" s="73"/>
      <c r="F131" s="73"/>
      <c r="G131" s="73"/>
      <c r="H131" s="73"/>
      <c r="I131" s="73"/>
      <c r="J131" s="73"/>
      <c r="K131" s="73"/>
      <c r="L131" s="73"/>
    </row>
    <row r="132" spans="5:12" x14ac:dyDescent="0.2">
      <c r="E132" s="73"/>
      <c r="F132" s="73"/>
      <c r="G132" s="73"/>
      <c r="H132" s="73"/>
      <c r="I132" s="73"/>
      <c r="J132" s="73"/>
      <c r="K132" s="73"/>
      <c r="L132" s="73"/>
    </row>
    <row r="133" spans="5:12" x14ac:dyDescent="0.2">
      <c r="E133" s="73"/>
      <c r="F133" s="73"/>
      <c r="G133" s="73"/>
      <c r="H133" s="73"/>
      <c r="I133" s="73"/>
      <c r="J133" s="73"/>
      <c r="K133" s="73"/>
      <c r="L133" s="73"/>
    </row>
    <row r="134" spans="5:12" x14ac:dyDescent="0.2">
      <c r="E134" s="73"/>
      <c r="F134" s="73"/>
      <c r="G134" s="73"/>
      <c r="H134" s="73"/>
      <c r="I134" s="73"/>
      <c r="J134" s="73"/>
      <c r="K134" s="73"/>
      <c r="L134" s="73"/>
    </row>
    <row r="135" spans="5:12" x14ac:dyDescent="0.2">
      <c r="E135" s="73"/>
      <c r="F135" s="73"/>
      <c r="G135" s="73"/>
      <c r="H135" s="73"/>
      <c r="I135" s="73"/>
      <c r="J135" s="73"/>
      <c r="K135" s="73"/>
      <c r="L135" s="73"/>
    </row>
    <row r="136" spans="5:12" x14ac:dyDescent="0.2">
      <c r="E136" s="73"/>
      <c r="F136" s="73"/>
      <c r="G136" s="73"/>
      <c r="H136" s="73"/>
      <c r="I136" s="73"/>
      <c r="J136" s="73"/>
      <c r="K136" s="73"/>
      <c r="L136" s="73"/>
    </row>
    <row r="137" spans="5:12" x14ac:dyDescent="0.2">
      <c r="E137" s="73"/>
      <c r="F137" s="73"/>
      <c r="G137" s="73"/>
      <c r="H137" s="73"/>
      <c r="I137" s="73"/>
      <c r="J137" s="73"/>
      <c r="K137" s="73"/>
      <c r="L137" s="73"/>
    </row>
    <row r="138" spans="5:12" x14ac:dyDescent="0.2">
      <c r="E138" s="73"/>
      <c r="F138" s="73"/>
      <c r="G138" s="73"/>
      <c r="H138" s="73"/>
      <c r="I138" s="73"/>
      <c r="J138" s="73"/>
      <c r="K138" s="73"/>
      <c r="L138" s="73"/>
    </row>
    <row r="139" spans="5:12" x14ac:dyDescent="0.2">
      <c r="E139" s="73"/>
      <c r="F139" s="73"/>
      <c r="G139" s="73"/>
      <c r="H139" s="73"/>
      <c r="I139" s="73"/>
      <c r="J139" s="73"/>
      <c r="K139" s="73"/>
      <c r="L139" s="73"/>
    </row>
    <row r="140" spans="5:12" x14ac:dyDescent="0.2">
      <c r="E140" s="73"/>
      <c r="F140" s="73"/>
      <c r="G140" s="73"/>
      <c r="H140" s="73"/>
      <c r="I140" s="73"/>
      <c r="J140" s="73"/>
      <c r="K140" s="73"/>
      <c r="L140" s="73"/>
    </row>
    <row r="141" spans="5:12" x14ac:dyDescent="0.2">
      <c r="E141" s="73"/>
      <c r="F141" s="73"/>
      <c r="G141" s="73"/>
      <c r="H141" s="73"/>
      <c r="I141" s="73"/>
      <c r="J141" s="73"/>
      <c r="K141" s="73"/>
      <c r="L141" s="73"/>
    </row>
    <row r="142" spans="5:12" x14ac:dyDescent="0.2">
      <c r="E142" s="73"/>
      <c r="F142" s="73"/>
      <c r="G142" s="73"/>
      <c r="H142" s="73"/>
      <c r="I142" s="73"/>
      <c r="J142" s="73"/>
      <c r="K142" s="73"/>
      <c r="L142" s="73"/>
    </row>
    <row r="143" spans="5:12" x14ac:dyDescent="0.2">
      <c r="E143" s="73"/>
      <c r="F143" s="73"/>
      <c r="G143" s="73"/>
      <c r="H143" s="73"/>
      <c r="I143" s="73"/>
      <c r="J143" s="73"/>
      <c r="K143" s="73"/>
      <c r="L143" s="73"/>
    </row>
    <row r="144" spans="5:12" x14ac:dyDescent="0.2">
      <c r="E144" s="73"/>
      <c r="F144" s="73"/>
      <c r="G144" s="73"/>
      <c r="H144" s="73"/>
      <c r="I144" s="73"/>
      <c r="J144" s="73"/>
      <c r="K144" s="73"/>
      <c r="L144" s="73"/>
    </row>
    <row r="145" spans="5:12" x14ac:dyDescent="0.2">
      <c r="E145" s="73"/>
      <c r="F145" s="73"/>
      <c r="G145" s="73"/>
      <c r="H145" s="73"/>
      <c r="I145" s="73"/>
      <c r="J145" s="73"/>
      <c r="K145" s="73"/>
      <c r="L145" s="73"/>
    </row>
    <row r="146" spans="5:12" x14ac:dyDescent="0.2">
      <c r="E146" s="73"/>
      <c r="F146" s="73"/>
      <c r="G146" s="73"/>
      <c r="H146" s="73"/>
      <c r="I146" s="73"/>
      <c r="J146" s="73"/>
      <c r="K146" s="73"/>
      <c r="L146" s="73"/>
    </row>
    <row r="147" spans="5:12" x14ac:dyDescent="0.2">
      <c r="E147" s="73"/>
      <c r="F147" s="73"/>
      <c r="G147" s="73"/>
      <c r="H147" s="73"/>
      <c r="I147" s="73"/>
      <c r="J147" s="73"/>
      <c r="K147" s="73"/>
      <c r="L147" s="73"/>
    </row>
    <row r="148" spans="5:12" x14ac:dyDescent="0.2">
      <c r="E148" s="73"/>
      <c r="F148" s="73"/>
      <c r="G148" s="73"/>
      <c r="H148" s="73"/>
      <c r="I148" s="73"/>
      <c r="J148" s="73"/>
      <c r="K148" s="73"/>
      <c r="L148" s="73"/>
    </row>
    <row r="149" spans="5:12" x14ac:dyDescent="0.2">
      <c r="E149" s="73"/>
      <c r="F149" s="73"/>
      <c r="G149" s="73"/>
      <c r="H149" s="73"/>
      <c r="I149" s="73"/>
      <c r="J149" s="73"/>
      <c r="K149" s="73"/>
      <c r="L149" s="73"/>
    </row>
    <row r="150" spans="5:12" x14ac:dyDescent="0.2">
      <c r="E150" s="73"/>
      <c r="F150" s="73"/>
      <c r="G150" s="73"/>
      <c r="H150" s="73"/>
      <c r="I150" s="73"/>
      <c r="J150" s="73"/>
      <c r="K150" s="73"/>
      <c r="L150" s="73"/>
    </row>
    <row r="151" spans="5:12" x14ac:dyDescent="0.2">
      <c r="E151" s="73"/>
      <c r="F151" s="73"/>
      <c r="G151" s="73"/>
      <c r="H151" s="73"/>
      <c r="I151" s="73"/>
      <c r="J151" s="73"/>
      <c r="K151" s="73"/>
      <c r="L151" s="73"/>
    </row>
    <row r="152" spans="5:12" ht="15" x14ac:dyDescent="0.25">
      <c r="E152"/>
      <c r="F152"/>
      <c r="G152"/>
      <c r="H152"/>
      <c r="I152"/>
      <c r="J152"/>
    </row>
    <row r="153" spans="5:12" ht="15" x14ac:dyDescent="0.25">
      <c r="E153"/>
      <c r="F153"/>
      <c r="G153"/>
      <c r="H153"/>
      <c r="I153"/>
      <c r="J153"/>
    </row>
    <row r="154" spans="5:12" ht="15" x14ac:dyDescent="0.25">
      <c r="E154"/>
      <c r="F154"/>
      <c r="G154"/>
      <c r="H154"/>
      <c r="I154"/>
      <c r="J154"/>
    </row>
    <row r="155" spans="5:12" ht="15" x14ac:dyDescent="0.25">
      <c r="E155"/>
      <c r="F155"/>
      <c r="G155"/>
      <c r="H155"/>
      <c r="I155"/>
      <c r="J155"/>
    </row>
    <row r="156" spans="5:12" ht="15" x14ac:dyDescent="0.25">
      <c r="E156"/>
      <c r="F156"/>
      <c r="G156"/>
      <c r="H156"/>
      <c r="I156"/>
      <c r="J156"/>
    </row>
    <row r="157" spans="5:12" ht="15" x14ac:dyDescent="0.25">
      <c r="E157"/>
      <c r="F157"/>
      <c r="G157"/>
      <c r="H157"/>
      <c r="I157"/>
      <c r="J157"/>
    </row>
    <row r="158" spans="5:12" ht="15" x14ac:dyDescent="0.25">
      <c r="E158"/>
      <c r="F158"/>
      <c r="G158"/>
      <c r="H158"/>
      <c r="I158"/>
      <c r="J158"/>
    </row>
    <row r="159" spans="5:12" ht="15" x14ac:dyDescent="0.25">
      <c r="E159"/>
      <c r="F159"/>
      <c r="G159"/>
      <c r="H159"/>
      <c r="I159"/>
      <c r="J159"/>
    </row>
    <row r="160" spans="5:12" ht="15" x14ac:dyDescent="0.25">
      <c r="E160"/>
      <c r="F160"/>
      <c r="G160"/>
      <c r="H160"/>
      <c r="I160"/>
      <c r="J160"/>
    </row>
    <row r="161" spans="5:10" ht="15" x14ac:dyDescent="0.25">
      <c r="E161"/>
      <c r="F161"/>
      <c r="G161"/>
      <c r="H161"/>
      <c r="I161"/>
      <c r="J161"/>
    </row>
    <row r="162" spans="5:10" ht="15" x14ac:dyDescent="0.25">
      <c r="E162"/>
      <c r="F162"/>
      <c r="G162"/>
      <c r="H162"/>
      <c r="I162"/>
      <c r="J162"/>
    </row>
    <row r="163" spans="5:10" ht="15" x14ac:dyDescent="0.25">
      <c r="E163"/>
      <c r="F163"/>
      <c r="G163"/>
      <c r="H163"/>
      <c r="I163"/>
      <c r="J163"/>
    </row>
    <row r="164" spans="5:10" ht="15" x14ac:dyDescent="0.25">
      <c r="E164"/>
      <c r="F164"/>
      <c r="G164"/>
      <c r="H164"/>
      <c r="I164"/>
      <c r="J164"/>
    </row>
    <row r="165" spans="5:10" ht="15" x14ac:dyDescent="0.25">
      <c r="E165"/>
      <c r="F165"/>
      <c r="G165"/>
      <c r="H165"/>
      <c r="I165"/>
      <c r="J165"/>
    </row>
    <row r="166" spans="5:10" ht="15" x14ac:dyDescent="0.25">
      <c r="E166"/>
      <c r="F166"/>
      <c r="G166"/>
      <c r="H166"/>
      <c r="I166"/>
      <c r="J166"/>
    </row>
    <row r="167" spans="5:10" ht="15" x14ac:dyDescent="0.25">
      <c r="E167"/>
      <c r="F167"/>
      <c r="G167"/>
      <c r="H167"/>
      <c r="I167"/>
      <c r="J167"/>
    </row>
  </sheetData>
  <mergeCells count="2">
    <mergeCell ref="J10:K11"/>
    <mergeCell ref="B4:E4"/>
  </mergeCells>
  <phoneticPr fontId="8" type="noConversion"/>
  <conditionalFormatting sqref="G6:H6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1">
    <dataValidation type="list" allowBlank="1" showInputMessage="1" showErrorMessage="1" sqref="I3 H1:H2" xr:uid="{2742DCAC-900C-4DAF-B8D1-6FF688B5DAE1}">
      <formula1>"EN,FR,DE,NL"</formula1>
    </dataValidation>
  </dataValidations>
  <pageMargins left="0.23622047244094491" right="0.23622047244094491" top="0.31496062992125984" bottom="0.74803149606299213" header="0.31496062992125984" footer="0.31496062992125984"/>
  <pageSetup paperSize="9" orientation="landscape" r:id="rId4"/>
  <drawing r:id="rId5"/>
  <legacyDrawing r:id="rId6"/>
  <extLst>
    <ext xmlns:x14="http://schemas.microsoft.com/office/spreadsheetml/2009/9/main" uri="{A8765BA9-456A-4dab-B4F3-ACF838C121DE}">
      <x14:slicerList>
        <x14:slicer r:id="rId7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2E9AD-52DD-412E-9E32-EF6B3FEE19EF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9DF94616BF894C89B41709AD2081A8" ma:contentTypeVersion="4" ma:contentTypeDescription="Crée un document." ma:contentTypeScope="" ma:versionID="9bc488c39eec2e894a5d5a4f6fc87caf">
  <xsd:schema xmlns:xsd="http://www.w3.org/2001/XMLSchema" xmlns:xs="http://www.w3.org/2001/XMLSchema" xmlns:p="http://schemas.microsoft.com/office/2006/metadata/properties" xmlns:ns2="694e6240-828c-49ee-8673-8058d9237553" targetNamespace="http://schemas.microsoft.com/office/2006/metadata/properties" ma:root="true" ma:fieldsID="c7479aa75189894e59efebb8a87c52e6" ns2:_="">
    <xsd:import namespace="694e6240-828c-49ee-8673-8058d92375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4e6240-828c-49ee-8673-8058d92375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4BFA88-63E3-435E-BC46-BD329D8B23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843D89-F282-4544-807A-CA873E38E2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4e6240-828c-49ee-8673-8058d92375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810ABA-3683-459E-97D6-17E5E5DDFC6F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694e6240-828c-49ee-8673-8058d9237553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3e32dd7c-41f6-492d-a1a3-c58eb02cf4f8}" enabled="0" method="" siteId="{3e32dd7c-41f6-492d-a1a3-c58eb02cf4f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Anweisungen</vt:lpstr>
      <vt:lpstr>Prise en Main</vt:lpstr>
      <vt:lpstr>Handleiding</vt:lpstr>
      <vt:lpstr>Evolutie opbrengsten</vt:lpstr>
      <vt:lpstr>'Evolutie opbrengsten'!Print_Area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 BRETON</dc:creator>
  <cp:lastModifiedBy>Daenen, Wilfried</cp:lastModifiedBy>
  <dcterms:created xsi:type="dcterms:W3CDTF">2020-02-17T13:44:09Z</dcterms:created>
  <dcterms:modified xsi:type="dcterms:W3CDTF">2025-01-16T07:36:07Z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0x010100479DF94616BF894C89B41709AD2081A8</vt:lpwstr>
  </property>
</Properties>
</file>