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IDAE\Downloads\"/>
    </mc:Choice>
  </mc:AlternateContent>
  <xr:revisionPtr revIDLastSave="0" documentId="13_ncr:1_{C14E4AEE-9194-4719-A933-C3711C82D9AC}" xr6:coauthVersionLast="47" xr6:coauthVersionMax="47" xr10:uidLastSave="{00000000-0000-0000-0000-000000000000}"/>
  <bookViews>
    <workbookView xWindow="-120" yWindow="-120" windowWidth="29040" windowHeight="15840" tabRatio="410" firstSheet="1" activeTab="5" xr2:uid="{00000000-000D-0000-FFFF-FFFF00000000}"/>
  </bookViews>
  <sheets>
    <sheet name="RIK_CACHE" sheetId="2" state="veryHidden" r:id="rId1"/>
    <sheet name="Instructions" sheetId="156" r:id="rId2"/>
    <sheet name="Handleiding" sheetId="154" r:id="rId3"/>
    <sheet name="Prise en Main" sheetId="143" r:id="rId4"/>
    <sheet name="Anweisungen" sheetId="155" r:id="rId5"/>
    <sheet name="Fälligkeiten" sheetId="12" r:id="rId6"/>
    <sheet name="RIK_PARAMS" sheetId="159" state="veryHidden" r:id="rId7"/>
  </sheets>
  <definedNames>
    <definedName name="HTML_CodePage" hidden="1">1252</definedName>
    <definedName name="HTML_Control" localSheetId="4" hidden="1">{"'Soldes de Gestion'!$C$10:$F$30"}</definedName>
    <definedName name="HTML_Control" localSheetId="2" hidden="1">{"'Soldes de Gestion'!$C$10:$F$30"}</definedName>
    <definedName name="HTML_Control" localSheetId="1" hidden="1">{"'Soldes de Gestion'!$C$10:$F$30"}</definedName>
    <definedName name="HTML_Control" localSheetId="3" hidden="1">{"'Soldes de Gestion'!$C$10:$F$30"}</definedName>
    <definedName name="HTML_Control" hidden="1">{"'Soldes de Gestion'!$C$10:$F$30"}</definedName>
    <definedName name="HTML_Description" hidden="1">""</definedName>
    <definedName name="HTML_Email" hidden="1">""</definedName>
    <definedName name="HTML_Header" hidden="1">"Les chiffres significatifs"</definedName>
    <definedName name="HTML_LastUpdate" hidden="1">"17/12/98"</definedName>
    <definedName name="HTML_LineAfter" hidden="1">FALSE</definedName>
    <definedName name="HTML_LineBefore" hidden="1">FALSE</definedName>
    <definedName name="HTML_Name" hidden="1">"Synex System France"</definedName>
    <definedName name="HTML_OBDlg2" hidden="1">TRUE</definedName>
    <definedName name="HTML_OBDlg4" hidden="1">TRUE</definedName>
    <definedName name="HTML_OS" hidden="1">0</definedName>
    <definedName name="HTML_PathFile" hidden="1">"C:\Mes Documents\Web\site\monHTML.htm"</definedName>
    <definedName name="HTML_Title" hidden="1">"Les chiffres du mois de Janvier"</definedName>
    <definedName name="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2" l="1"/>
  <c r="B8" i="12"/>
  <c r="B7" i="12"/>
  <c r="B6" i="12"/>
  <c r="B4" i="12"/>
  <c r="B3" i="12"/>
  <c r="E16" i="12"/>
  <c r="D16" i="12"/>
  <c r="C16" i="12"/>
  <c r="B5" i="12"/>
  <c r="E4" i="12"/>
  <c r="C17" i="12"/>
  <c r="F9" i="12"/>
  <c r="F8" i="12"/>
  <c r="F7" i="12"/>
  <c r="F6" i="12"/>
  <c r="F5" i="12"/>
  <c r="F4" i="12"/>
  <c r="F3" i="12"/>
  <c r="M16" i="12" l="1"/>
  <c r="G16" i="12"/>
  <c r="E9" i="12"/>
  <c r="E3" i="12"/>
  <c r="M17" i="12"/>
  <c r="K17" i="12"/>
  <c r="J17" i="12"/>
  <c r="I17" i="12"/>
  <c r="H17" i="12"/>
  <c r="G17" i="12"/>
  <c r="L16" i="12"/>
  <c r="K16" i="12"/>
  <c r="J16" i="12"/>
  <c r="I16" i="12"/>
  <c r="H16" i="12"/>
  <c r="F16" i="12"/>
  <c r="L14" i="12"/>
  <c r="L17" i="12" s="1"/>
  <c r="K14" i="12"/>
  <c r="J14" i="12"/>
  <c r="I14" i="12"/>
  <c r="L4" i="12"/>
  <c r="E8" i="12"/>
  <c r="E7" i="12"/>
  <c r="E6" i="12"/>
  <c r="E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Tarle, Anthony</author>
  </authors>
  <commentList>
    <comment ref="C17" authorId="0" shapeId="0" xr:uid="{3D869A1D-E05A-4A39-9105-2F6B93801AEB}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X 2009 Cubes v1.6" description="Jet Data Cube" type="5" refreshedVersion="5">
    <dbPr connection="Provider=MSOLAP.7;Integrated Security=SSPI;Persist Security Info=True;Initial Catalog=AxPreReleaseOlap;Data Source=JET-REPORT-SERVER;MDX Compatibility=1;Safety Options=2;MDX Missing Member Mode=Error;Update Isolation Level=2" command="Finance" commandType="1"/>
    <olapPr sendLocale="1" rowDrillCount="1000"/>
  </connection>
  <connection id="2" xr16:uid="{729D124E-2CBF-48AD-AF89-345E03086F22}" name="Connexion" type="7" refreshedVersion="8"/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<sst xmlns="http://schemas.openxmlformats.org/spreadsheetml/2006/main" count="110" uniqueCount="82">
  <si>
    <t>&lt;NULL&gt;</t>
  </si>
  <si>
    <t>*</t>
  </si>
  <si>
    <t>30</t>
  </si>
  <si>
    <t>BOB_FRSPORT</t>
  </si>
  <si>
    <t>Analyse du résultat</t>
  </si>
  <si>
    <t>c</t>
  </si>
  <si>
    <t>Actualisation des différentes feuilles</t>
  </si>
  <si>
    <t>b</t>
  </si>
  <si>
    <t>Modification des critères de sélection, éventuellement la langue</t>
  </si>
  <si>
    <t>a</t>
  </si>
  <si>
    <t>Ouvrez la session dans le menu Sage BI Reporting</t>
  </si>
  <si>
    <t xml:space="preserve">Les analyses, effectuées instantanément peuvent ensuite être réactualisées, justifiées et présentées selon différentes vues. </t>
  </si>
  <si>
    <t>Sage BI Reporting s’adapte à vos demandes pour vos tableaux de bord récurrents ou vos analyses ponctuelles.</t>
  </si>
  <si>
    <t>Découvrez Sage BI Reporting</t>
  </si>
  <si>
    <t>Customer</t>
  </si>
  <si>
    <t xml:space="preserve">ALLSPORTS </t>
  </si>
  <si>
    <t xml:space="preserve">AllSports                               </t>
  </si>
  <si>
    <t>ALLSPORTSN</t>
  </si>
  <si>
    <t xml:space="preserve">AllSports Vlaanderen                    </t>
  </si>
  <si>
    <t xml:space="preserve">BAKELANDB </t>
  </si>
  <si>
    <t xml:space="preserve">Bart Bakeland                           </t>
  </si>
  <si>
    <t xml:space="preserve">BRICARTF  </t>
  </si>
  <si>
    <t xml:space="preserve">Fanny Bricart                           </t>
  </si>
  <si>
    <t>CLUBBRUGGE</t>
  </si>
  <si>
    <t xml:space="preserve">Club Brugge KV                          </t>
  </si>
  <si>
    <t xml:space="preserve">DEWAELEK  </t>
  </si>
  <si>
    <t xml:space="preserve">Kathe Dewaele                           </t>
  </si>
  <si>
    <t xml:space="preserve">DISPORT   </t>
  </si>
  <si>
    <t xml:space="preserve">Disport SA                              </t>
  </si>
  <si>
    <t xml:space="preserve">DURSELC   </t>
  </si>
  <si>
    <t xml:space="preserve">Charlotte d’Ursel                       </t>
  </si>
  <si>
    <t xml:space="preserve">ENERGY7   </t>
  </si>
  <si>
    <t xml:space="preserve">Energy7 Industries                      </t>
  </si>
  <si>
    <t>KLEINGELDI</t>
  </si>
  <si>
    <t xml:space="preserve">Imke Kleingeld                          </t>
  </si>
  <si>
    <t xml:space="preserve">SPORT2000 </t>
  </si>
  <si>
    <t xml:space="preserve">Sport 2000                              </t>
  </si>
  <si>
    <t>VANDEMAELE</t>
  </si>
  <si>
    <t xml:space="preserve">Eric Vandermaele                        </t>
  </si>
  <si>
    <t>VANDERCRUI</t>
  </si>
  <si>
    <t xml:space="preserve">Herman Vandercruise                     </t>
  </si>
  <si>
    <t>VANDERSCHU</t>
  </si>
  <si>
    <t xml:space="preserve">Pierre Vanderschueren                   </t>
  </si>
  <si>
    <t>Total</t>
  </si>
  <si>
    <t>Rendez-vous dans la feuille Balance Agée et réalisez les actions suivantes :</t>
  </si>
  <si>
    <t xml:space="preserve">Sage BI Reporting passt sich Ihren Anforderungen für Ihre Dashboards und Analysen an. </t>
  </si>
  <si>
    <t>Die Analysen, die sofort durchgeführt werden, können anschließend aktualisiert, erläutert und in verschiedenen Ansichten präsentiert werden.</t>
  </si>
  <si>
    <t>Passen Sie die Auswahlkriterien und die Sprache an, falls erforderlich.</t>
  </si>
  <si>
    <t>Aktualisieren Sie die Arbeitsblätter.</t>
  </si>
  <si>
    <t>Analysieren Sie das Ergebnis.</t>
  </si>
  <si>
    <t>Gehen Sie zum Arbeitsblatt "Fälligkeiten" und führen Sie die folgenden Aktionen aus:</t>
  </si>
  <si>
    <t>Sage BI Reporting</t>
  </si>
  <si>
    <t>Melden Sie sich bei der Sitzung im Menü von Sage BI Reporting an.</t>
  </si>
  <si>
    <t>Sage BI Reporting adjusts to your needs, whether it's for recurring dashboards or one-time analyses.</t>
  </si>
  <si>
    <t>The analyses, performed instantly, can then be updated, validated, and presented in various views.</t>
  </si>
  <si>
    <t>Open the session from the Sage BI Reporting menu.</t>
  </si>
  <si>
    <t>Modify the selection criteria, and if needed, the language.</t>
  </si>
  <si>
    <t>Update the different sheets.</t>
  </si>
  <si>
    <t>Analyze the result.</t>
  </si>
  <si>
    <t>Ontdek Sage BI Reporting</t>
  </si>
  <si>
    <t>Discover Sage BI Reporting</t>
  </si>
  <si>
    <t>Go to the aging balance sheet and perform the following actions:</t>
  </si>
  <si>
    <t>Sage BI Reporting past zich aan uw behoeften aan, of het nu gaat om terugkerende overzichten of eenmalige analyses.</t>
  </si>
  <si>
    <t>De analyses, die direct worden uitgevoerd, kunnen daarna worden bijgewerkt, onderbouwd en gepresenteerd vanuit verschillende perspectieven.</t>
  </si>
  <si>
    <t>Open de sessie in het menu Sage BI Reporting</t>
  </si>
  <si>
    <t>Wijzig de selectiecriteria en eventueel de taal.</t>
  </si>
  <si>
    <t>Werk de verschillende bladen bij.</t>
  </si>
  <si>
    <t>Analyseer het resultaat.</t>
  </si>
  <si>
    <t>Ga naar het blad vervaldagbalans en voer de volgende acties uit:</t>
  </si>
  <si>
    <t xml:space="preserve">_T1       </t>
  </si>
  <si>
    <t xml:space="preserve">T1                                      </t>
  </si>
  <si>
    <t xml:space="preserve">_T2       </t>
  </si>
  <si>
    <t xml:space="preserve">T2                                      </t>
  </si>
  <si>
    <t xml:space="preserve">_T3       </t>
  </si>
  <si>
    <t xml:space="preserve">T3                                      </t>
  </si>
  <si>
    <t xml:space="preserve">COMPTOIR  </t>
  </si>
  <si>
    <t xml:space="preserve">Clients comptoir                        </t>
  </si>
  <si>
    <t xml:space="preserve">SAGE DEMO </t>
  </si>
  <si>
    <t xml:space="preserve">SAGE DEMO                               </t>
  </si>
  <si>
    <t>{_x000D_
  "Name": "CacheManager_Balance âgée",_x000D_
  "Column": 3,_x000D_
  "Length": 1,_x000D_
  "IsEncrypted": false_x000D_
}</t>
  </si>
  <si>
    <t>{_x000D_
  "Formulas": {_x000D_
    "=RIK_AC(\"INF15__;INF05@E=1,S=6,G=0,T=0,P=0:@R=B,S=1001|1,V={0}:R=C,S=1001|103,V={1}:R=D,S=401,V={2}:R=E,S=205,V={3}:R=E,S=101,V={4}:\";$C$5;$C$7;$C$8;$J17;$C$4)": 1,_x000D_
    "=RIK_AC(\"INF15__;INF05@E=1,S=6,G=0,T=0,P=0:@R=B,S=1001|1,V={0}:R=C,S=1001|103,V={1}:R=D,S=401,V={2}:R=E,S=205,V={3}:R=E,S=101,V={4}:\";$C$5;$C$7;$C$8;$M17;$C$4)": 2,_x000D_
    "=RIK_AC(\"INF15__;INF05@E=1,S=6,G=0,T=0,P=0:@R=B,S=1001|1,V={0}:R=C,S=1001|103,V={1}:R=D,S=401,V={2}:R=E,S=205,V={3}:R=E,S=101,V={4}:\";$C$5;$C$7;$C$8;$L17;$C$4)": 3,_x000D_
    "=RIK_AC(\"INF15__;INF05@E=1,S=6,G=0,T=0,P=0:@R=B,S=1001|1,V={0}:R=C,S=1001|103,V={1}:R=D,S=401,V={2}:R=E,S=205,V={3}:R=E,S=101,V={4}:\";$C$5;$C$7;$C$8;$K17;$C$4)": 4,_x000D_
    "=RIK_AC(\"INF15__;INF05@E=1,S=6,G=0,T=0,P=0:@R=B,S=1001|1,V={0}:R=C,S=1001|103,V={1}:R=D,S=401,V={2}:R=E,S=205,V={3}:R=E,S=101,V={4}:\";$C$5;$C$7;$C$8;$I17;$C$4)": 5,_x000D_
    "=RIK_AC(\"INF15__;INF05@E=1,S=6,G=0,T=0,P=0:@R=B,S=1001|1,V={0}:R=C,S=1001|103,V={1}:R=D,S=401,V={2}:R=E,S=205,V={3}:R=E,S=101,V={4}:\";$C$5;$C$7;$C$8;$H17;$C$4)": 6,_x000D_
    "=RIK_AC(\"INF15__;INF05@E=1,S=6,G=0,T=0,P=0:@R=B,S=1001|1,V={0}:R=C,S=1001|103,V={1}:R=D,S=401,V={2}:R=E,S=205,V={3}:R=E,S=101,V={4}:\";$C$5;$C$7;$C$8;$G17;$C$4)": 7,_x000D_
    "=RIK_AC(\"INF15__;INF05@E=1,S=6,G=0,T=0,P=0:@R=B,S=1001|103,V={0}:R=C,S=401,V={1}:R=D,S=205,V={2}:R=E,S=101,V={3}:R=F,S=112,V={4}:\";$C$7;$C$8;$G17;$C$4;$C$5)": 8,_x000D_
    "=RIK_AC(\"INF15__;INF05@E=1,S=6,G=0,T=0,P=0:@R=A,S=1001|103,V={0}:R=B,S=401,V={1}:R=C,S=205,V={2}:R=D,S=101,V={3}:R=E,S=112,V={4}:\";$C$7;$C$8;$G17;$C$4;$C$5)": 9,_x000D_
    "=RIK_AC(\"INF15__;INF05@E=1,S=6,G=0,T=0,P=0:@R=A,S=1001|103,V={0}:R=B,S=401,V={1}:R=C,S=205,V={2}:R=D,S=101,V={3}:R=E,S=112,V={4}:\";$C$7;$C$8;$G18;$C$4;$C$5)": 10,_x000D_
    "=RIK_AC(\"INF15__;INF05@E=1,S=6,G=0,T=0,P=0:@R=A,S=1001|103,V={0}:R=B,S=401,V={1}:R=C,S=205,V={2}:R=D,S=101,V={3}:R=E,S=112,V={4}:\";$C$7;$C$8;$G19;$C$4;$C$5)": 11,_x000D_
    "=RIK_AC(\"INF15__;INF05@E=1,S=6,G=0,T=0,P=0:@R=A,S=1001|103,V={0}:R=B,S=401,V={1}:R=C,S=205,V={2}:R=D,S=101,V={3}:R=E,S=112,V={4}:\";$C$7;$C$8;$G20;$C$4;$C$5)": 12,_x000D_
    "=RIK_AC(\"INF15__;INF05@E=1,S=6,G=0,T=0,P=0:@R=A,S=1001|103,V={0}:R=B,S=401,V={1}:R=C,S=205,V={2}:R=D,S=101,V={3}:R=E,S=112,V={4}:\";$C$7;$C$8;$G21;$C$4;$C$5)": 13,_x000D_
    "=RIK_AC(\"INF15__;INF05@E=1,S=6,G=0,T=0,P=0:@R=A,S=1001|103,V={0}:R=B,S=401,V={1}:R=C,S=205,V={2}:R=D,S=101,V={3}:R=E,S=112,V={4}:\";$C$7;$C$8;$G22;$C$4;$C$5)": 14,_x000D_
    "=RIK_AC(\"INF15__;INF05@E=1,S=6,G=0,T=0,P=0:@R=A,S=1001|103,V={0}:R=B,S=401,V={1}:R=C,S=205,V={2}:R=D,S=101,V={3}:R=E,S=112,V={4}:\";$C$7;$C$8;$G23;$C$4;$C$5)": 15,_x000D_
    "=RIK_AC(\"INF15__;INF05@E=1,S=6,G=0,T=0,P=0:@R=A,S=1001|103,V={0}:R=B,S=401,V={1}:R=C,S=205,V={2}:R=D,S=101,V={3}:R=E,S=112,V={4}:\";$C$7;$C$8;$H17;$C$4;$C$5)": 16,_x000D_
    "=RIK_AC(\"INF15__;INF05@E=1,S=6,G=0,T=0,P=0:@R=A,S=1001|103,V={0}:R=B,S=401,V={1}:R=C,S=205,V={2}:R=D,S=101,V={3}:R=E,S=112,V={4}:\";$C$7;$C$8;$I17;$C$4;$C$5)": 17,_x000D_
    "=RIK_AC(\"INF15__;INF05@E=1,S=6,G=0,T=0,P=0:@R=A,S=1001|103,V={0}:R=B,S=401,V={1}:R=C,S=205,V={2}:R=D,S=101,V={3}:R=E,S=112,V={4}:\";$C$7;$C$8;$J17;$C$4;$C$5)": 18,_x000D_
    "=RIK_AC(\"INF15__;INF05@E=1,S=6,G=0,T=0,P=0:@R=A,S=1001|103,V={0}:R=B,S=401,V={1}:R=C,S=205,V={2}:R=D,S=101,V={3}:R=E,S=112,V={4}:\";$C$7;$C$8;$K17;$C$4;$C$5)": 19,_x000D_
    "=RIK_AC(\"INF15__;INF05@E=1,S=6,G=0,T=0,P=0:@R=A,S=1001|103,V={0}:R=B,S=401,V={1}:R=C,S=205,V={2}:R=D,S=101,V={3}:R=E,S=112,V={4}:\";$C$7;$C$8;$L17;$C$4;$C$5)": 20,_x000D_
    "=RIK_AC(\"INF15__;INF05@E=1,S=6,G=0,T=0,P=0:@R=A,S=1001|103,V={0}:R=B,S=401,V={1}:R=C,S=205,V={2}:R=D,S=101,V={3}:R=E,S=112,V={4}:\";$C$7;$C$8;$M17;$C$4;$C$5)": 21_x000D_
  },_x000D_
  "ItemPool": {_x000D_
    "Items": {_x000D_
      "1": {_x000D_
        "$type": "Inside.Core.Formula.Definition.DefinitionAC, Inside.Core.Formula",_x000D_
        "ID": 1,_x000D_
        "Results": [_x000D_
          [_x000D_
            1738.77_x000D_
          ]_x000D_
        ],_x000D_
        "Statistics": {_x000D_
          "CreationDate": "2025-04-18T12:33:18.6421799+02:00",_x000D_
          "LastRefreshDate": "2025-04-18T12:35:07.5112904+02:00",_x000D_
          "TotalRefreshCount": 2,_x000D_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"2025-04-18T12:33:19.1008465+02:00",_x000D_
          "LastRefreshDate": "2025-04-18T12:35:07.514285+02:00",_x000D_
          "TotalRefreshCount": 2,_x000D_
          "CustomInfo": {}_x000D_
        }_x000D_
      },_x000D_
      "3": {_x000D_
        "$type": "Inside.Core.Formula.Definition.DefinitionAC, Inside.Core.Formula",_x000D_
        "ID": 3,_x000D_
        "Results": [_x000D_
          [_x000D_
            99168.57_x000D_
          ]_x000D_
        ],_x000D_
        "Statistics": {_x000D_
          "CreationDate": "2025-04-18T12:33:19.1096019+02:00",_x000D_
          "LastRefreshDate": "2025-04-18T12:35:07.5155977+02:00",_x000D_
          "TotalRefreshCount": 2,_x000D_
          "CustomInfo": {}_x000D_
        }_x000D_
      },_x000D_
      "4": {_x000D_
        "$type": "Inside.Core.Formula.Definition.DefinitionAC, Inside.Core.Formula",_x000D_
        "ID": 4,_x000D_
        "Results": [_x000D_
          [_x000D_
            7756.1_x000D_
          ]_x000D_
        ],_x000D_
        "Statistics": {_x000D_
          "CreationDate": "2025-04-18T12:33:19.128722+02:00",_x000D_
          "LastRefreshDate": "2025-04-18T12:35:07.5165984+02:00",_x000D_
          "TotalRefreshCount": 2,_x000D_
          "CustomInfo": {}_x000D_
        }_x000D_
      },_x000D_
      "5": {_x000D_
        "$type": "Inside.Core.Formula.Definition.DefinitionAC, Inside.Core.Formula",_x000D_
        "ID": 5,_x000D_
        "Results": [_x000D_
          [_x000D_
            231.6_x000D_
          ]_x000D_
        ],_x000D_
        "Statistics": {_x000D_
          "CreationDate": "2025-04-18T12:33:19.1307587+02:00",_x000D_
          "LastRefreshDate": "2025-04-18T12:35:07.5180447+02:00",_x000D_
          "TotalRefreshCount": 2,_x000D_
          "CustomInfo": {}_x000D_
        }_x000D_
      },_x000D_
      "6": {_x000D_
        "$type": "Inside.Core.Formula.Definition.DefinitionAC, Inside.Core.Formula",_x000D_
        "ID": 6,_x000D_
        "Results": [_x000D_
          [_x000D_
            4079.0099999999998_x000D_
          ]_x000D_
        ],_x000D_
        "Statistics": {_x000D_
          "CreationDate": "2025-04-18T12:33:19.1327469+02:00",_x000D_
          "LastRefreshDate": "2025-04-18T12:35:07.5190425+02:00",_x000D_
          "TotalRefreshCount": 2,_x000D_
          "CustomInfo": {}_x000D_
        }_x000D_
      },_x000D_
      "7": {_x000D_
        "$type": "Inside.Core.Formula.Definition.DefinitionAC, Inside.Core.Formula",_x000D_
        "ID": 7,_x000D_
        "Results": [_x000D_
          [_x000D_
            112962.35000000002_x000D_
          ]_x000D_
        ],_x000D_
        "Statistics": {_x000D_
          "CreationDate": "2025-04-18T12:33:19.1342544+02:00",_x000D_
          "LastRefreshDate": "2025-04-18T12:35:07.5244942+02:00",_x000D_
          "TotalRefreshCount": 2,_x000D_
          "CustomInfo": {}_x000D_
        }_x000D_
      },_x000D_
      "8": {_x000D_
        "$type": "Inside.Core.Formula.Definition.DefinitionAC, Inside.Core.Formula",_x000D_
        "ID": 8,_x000D_
        "Results": [_x000D_
          [_x000D_
            112962.35000000002_x000D_
          ]_x000D_
        ],_x000D_
        "Statistics": {_x000D_
          "CreationDate": "2025-04-18T13:58:02.8035201+02:00",_x000D_
          "LastRefreshDate": "2025-04-18T13:58:02.8486028+02:00",_x000D_
          "TotalRefreshCount": 1,_x000D_
          "CustomInfo": {}_x000D_
        }_x000D_
      },_x000D_
      "9": {_x000D_
        "$type": "Inside.Core.Formula.Definition.DefinitionAC, Inside.Core.Formula",_x000D_
        "ID": 9,_x000D_
        "Results": [_x000D_
          [_x000D_
            112962.35000000002_x000D_
          ]_x000D_
        ],_x000D_
        "Statistics": {_x000D_
          "CreationDate": "2025-04-18T13:58:10.9466236+02:00",_x000D_
          "LastRefreshDate": "2025-04-18T13:58:10.9487528+02:00",_x000D_
          "TotalRefreshCount": 1,_x000D_
          "CustomInfo": {}_x000D_
        }_x000D_
      },_x000D_
      "10": {_x000D_
        "$type": "Inside.Core.Formula.Definition.DefinitionAC, Inside.Core.Formula",_x000D_
        "ID": 10,_x000D_
        "Results": [_x000D_
          [_x000D_
            0.0_x000D_
          ]_x000D_
        ],_x000D_
        "Statistics": {_x000D_
          "CreationDate": "2025-04-18T13:58:23.5995462+02:00",_x000D_
          "LastRefreshDate": "2025-04-18T13:58:23.6026485+02:00",_x000D_
          "TotalRefreshCount": 1,_x000D_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"2025-04-18T13:58:23.8387489+02:00",_x000D_
          "LastRefreshDate": "2025-04-18T13:58:23.8387489+02:00",_x000D_
          "TotalRefreshCount": 1,_x000D_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"2025-04-18T13:58:23.9894489+02:00",_x000D_
          "LastRefreshDate": "2025-04-18T13:58:23.9894489+02:00",_x000D_
          "TotalRefreshCount": 1,_x000D_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"2025-04-18T13:58:24.1886844+02:00",_x000D_
          "LastRefreshDate": "2025-04-18T13:58:24.196542+02:00",_x000D_
          "TotalRefreshCount": 1,_x000D_
          "CustomInfo": {}_x000D_
        }_x000D_
      },_x000D_
      "14": {_x000D_
        "$type": "Inside.Core.Formula.Definition.DefinitionAC, Inside.Core.Formula",_x000D_
        "ID": 14,_x000D_
        "Results": [_x000D_
          [_x000D_
            0.0_x000D_
          ]_x000D_
        ],_x000D_
        "Statistics": {_x000D_
          "CreationDate": "2025-04-18T13:58:24.298678+02:00",_x000D_
          "LastRefreshDate": "2025-04-18T13:58:24.298678+02:00",_x000D_
          "TotalRefreshCount": 1,_x000D_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"2025-04-18T13:58:24.4086912+02:00",_x000D_
          "LastRefreshDate": "2025-04-18T13:58:24.4086912+02:00",_x000D_
          "TotalRefreshCount": 1,_x000D_
          "CustomInfo": {}_x000D_
        }_x000D_
      },_x000D_
      "16": {_x000D_
        "$type": "Inside.Core.Formula.Definition.DefinitionAC, Inside.Core.Formula",_x000D_
        "ID": 16,_x000D_
        "Results": [_x000D_
          [_x000D_
            4079.0099999999998_x000D_
          ]_x000D_
        ],_x000D_
        "Statistics": {_x000D_
          "CreationDate": "2025-04-18T13:58:58.0085772+02:00",_x000D_
          "LastRefreshDate": "2025-04-18T13:58:58.0085772+02:00",_x000D_
          "TotalRefreshCount": 1,_x000D_
          "CustomInfo": {}_x000D_
        }_x000D_
      },_x000D_
      "17": {_x000D_
        "$type": "Inside.Core.Formula.Definition.DefinitionAC, Inside.Core.Formula",_x000D_
        "ID": 17,_x000D_
        "Results": [_x000D_
          [_x000D_
            231.6_x000D_
          ]_x000D_
        ],_x000D_
        "Statistics": {_x000D_
          "CreationDate": "2025-04-18T13:59:04.8486195+02:00",_x000D_
          "LastRefreshDate": "2025-04-18T13:59:04.9087302+02:00",_x000D_
          "TotalRefreshCount": 1,_x000D_
          "CustomInfo": {}_x000D_
        }_x000D_
      },_x000D_
      "18": {_x000D_
        "$type": "Inside.Core.Formula.Definition.DefinitionAC, Inside.Core.Formula",_x000D_
        "ID": 18,_x000D_
        "Results": [_x000D_
          [_x000D_
            1738.77_x000D_
          ]_x000D_
        ],_x000D_
        "Statistics": {_x000D_
          "CreationDate": "2025-04-18T13:59:09.733862+02:00",_x000D_
          "LastRefreshDate": "2025-04-18T13:59:09.7363743+02:00",_x000D_
          "TotalRefreshCount": 1,_x000D_
          "CustomInfo": {}_x000D_
        }_x000D_
      },_x000D_
      "19": {_x000D_
        "$type": "Inside.Core.Formula.Definition.DefinitionAC, Inside.Core.Formula",_x000D_
        "ID": 19,_x000D_
        "Results": [_x000D_
          [_x000D_
            7756.1_x000D_
          ]_x000D_
        ],_x000D_
        "Statistics": {_x000D_
          "CreationDate": "2025-04-18T13:59:13.6387822+02:00",_x000D_
          "LastRefreshDate": "2025-04-18T13:59:13.6387822+02:00",_x000D_
          "TotalRefreshCount": 1,_x000D_
          "CustomInfo": {}_x000D_
        }_x000D_
      },_x000D_
      "20": {_x000D_
        "$type": "Inside.Core.Formula.Definition.DefinitionAC, Inside.Core.Formula",_x000D_
        "ID": 20,_x000D_
        "Results": [_x000D_
          [_x000D_
            99168.57_x000D_
          ]_x000D_
        ],_x000D_
        "Statistics": {_x000D_
          "CreationDate": "2025-04-18T13:59:17.8483968+02:00",_x000D_
          "LastRefreshDate": "2025-04-18T13:59:17.8587902+02:00",_x000D_
          "TotalRefreshCount": 1,_x000D_
          "CustomInfo": {}_x000D_
        }_x000D_
      },_x000D_
      "21": {_x000D_
        "$type": "Inside.Core.Formula.Definition.DefinitionAC, Inside.Core.Formula",_x000D_
        "ID": 21,_x000D_
        "Results": [_x000D_
          [_x000D_
            0.0_x000D_
          ]_x000D_
        ],_x000D_
        "Statistics": {_x000D_
          "CreationDate": "2025-04-18T13:59:39.0586722+02:00",_x000D_
          "LastRefreshDate": "2025-04-18T13:59:39.0637087+02:00",_x000D_
          "TotalRefreshCount": 1,_x000D_
          "CustomInfo": {}_x000D_
        }_x000D_
      }_x000D_
    },_x000D_
    "LastID": 21_x000D_
  }_x000D_
}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</si>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</sst>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10"/>
      <color theme="5"/>
      <name val="Calibri"/>
      <family val="2"/>
    </font>
    <font>
      <sz val="32"/>
      <color theme="5"/>
      <name val="Arial"/>
      <family val="2"/>
    </font>
    <font>
      <sz val="10"/>
      <color theme="1"/>
      <name val="Arial"/>
      <family val="2"/>
    </font>
    <font>
      <sz val="20"/>
      <color theme="0"/>
      <name val="Century Gothic"/>
      <family val="2"/>
    </font>
    <font>
      <sz val="8"/>
      <name val="Calibri"/>
      <family val="2"/>
    </font>
    <font>
      <b/>
      <sz val="14"/>
      <color rgb="FF00D63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age Text Medium"/>
    </font>
    <font>
      <sz val="12"/>
      <color theme="1"/>
      <name val="Sage Text"/>
    </font>
    <font>
      <sz val="16"/>
      <color theme="1"/>
      <name val="Sage Text Medium"/>
    </font>
    <font>
      <sz val="16"/>
      <name val="Sage Text"/>
    </font>
    <font>
      <b/>
      <sz val="16"/>
      <color theme="0"/>
      <name val="Sage Text Medium"/>
    </font>
    <font>
      <sz val="16"/>
      <name val="Sage Text Medium"/>
    </font>
    <font>
      <sz val="18"/>
      <name val="Sage Text"/>
    </font>
    <font>
      <sz val="16"/>
      <color theme="0"/>
      <name val="Sage Text Medium"/>
    </font>
    <font>
      <shadow/>
      <sz val="14"/>
      <color rgb="FF000000"/>
      <name val="Sage Text"/>
    </font>
    <font>
      <sz val="22"/>
      <color theme="0"/>
      <name val="Sage Headline Black"/>
    </font>
    <font>
      <sz val="11"/>
      <color theme="0"/>
      <name val="Sage Text Medium"/>
    </font>
    <font>
      <b/>
      <sz val="22"/>
      <color theme="0"/>
      <name val="Sage Headline Black"/>
    </font>
    <font>
      <b/>
      <sz val="12"/>
      <color theme="0"/>
      <name val="Sage Headline Black"/>
    </font>
    <font>
      <b/>
      <sz val="11"/>
      <color theme="0"/>
      <name val="Sage Text"/>
    </font>
    <font>
      <b/>
      <sz val="10"/>
      <color theme="1"/>
      <name val="Sage Text"/>
    </font>
    <font>
      <sz val="10"/>
      <color theme="1"/>
      <name val="Sage Text"/>
    </font>
    <font>
      <sz val="10"/>
      <color theme="0" tint="-0.14999847407452621"/>
      <name val="Sage Text"/>
    </font>
    <font>
      <b/>
      <sz val="14"/>
      <color theme="0"/>
      <name val="Sage Text"/>
    </font>
    <font>
      <sz val="12"/>
      <name val="Sage Text"/>
    </font>
    <font>
      <b/>
      <sz val="12"/>
      <name val="Arial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7" fillId="0" borderId="1">
      <alignment horizontal="left"/>
    </xf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49" fontId="0" fillId="0" borderId="0" xfId="0" applyNumberFormat="1"/>
    <xf numFmtId="0" fontId="9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1" fillId="5" borderId="0" xfId="8" applyFill="1"/>
    <xf numFmtId="0" fontId="16" fillId="5" borderId="0" xfId="8" applyFont="1" applyFill="1"/>
    <xf numFmtId="0" fontId="17" fillId="5" borderId="0" xfId="8" applyFont="1" applyFill="1" applyAlignment="1">
      <alignment vertical="center" wrapText="1"/>
    </xf>
    <xf numFmtId="0" fontId="1" fillId="5" borderId="0" xfId="8" applyFill="1" applyAlignment="1">
      <alignment vertical="center"/>
    </xf>
    <xf numFmtId="0" fontId="18" fillId="5" borderId="0" xfId="8" applyFont="1" applyFill="1" applyAlignment="1">
      <alignment horizontal="left" vertical="center" indent="1"/>
    </xf>
    <xf numFmtId="0" fontId="19" fillId="5" borderId="0" xfId="8" applyFont="1" applyFill="1" applyAlignment="1">
      <alignment horizontal="left" indent="1"/>
    </xf>
    <xf numFmtId="0" fontId="20" fillId="3" borderId="0" xfId="8" applyFont="1" applyFill="1" applyAlignment="1">
      <alignment horizontal="center" vertical="center"/>
    </xf>
    <xf numFmtId="0" fontId="21" fillId="5" borderId="0" xfId="8" applyFont="1" applyFill="1" applyAlignment="1">
      <alignment horizontal="left" indent="1"/>
    </xf>
    <xf numFmtId="0" fontId="18" fillId="5" borderId="0" xfId="8" applyFont="1" applyFill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2" fillId="5" borderId="0" xfId="8" applyFont="1" applyFill="1" applyAlignment="1">
      <alignment horizontal="left" indent="1"/>
    </xf>
    <xf numFmtId="0" fontId="18" fillId="5" borderId="0" xfId="8" applyFont="1" applyFill="1" applyAlignment="1">
      <alignment horizontal="left" vertical="center"/>
    </xf>
    <xf numFmtId="0" fontId="23" fillId="5" borderId="0" xfId="8" applyFont="1" applyFill="1" applyAlignment="1">
      <alignment horizontal="left" vertical="center" indent="1"/>
    </xf>
    <xf numFmtId="0" fontId="24" fillId="0" borderId="0" xfId="8" applyFont="1" applyAlignment="1">
      <alignment horizontal="left" vertical="center"/>
    </xf>
    <xf numFmtId="0" fontId="15" fillId="3" borderId="0" xfId="8" applyFont="1" applyFill="1"/>
    <xf numFmtId="49" fontId="12" fillId="3" borderId="0" xfId="8" quotePrefix="1" applyNumberFormat="1" applyFont="1" applyFill="1" applyAlignment="1">
      <alignment horizontal="center"/>
    </xf>
    <xf numFmtId="0" fontId="12" fillId="3" borderId="0" xfId="8" applyFont="1" applyFill="1" applyAlignment="1">
      <alignment horizontal="center"/>
    </xf>
    <xf numFmtId="49" fontId="12" fillId="3" borderId="0" xfId="8" applyNumberFormat="1" applyFont="1" applyFill="1"/>
    <xf numFmtId="0" fontId="25" fillId="3" borderId="0" xfId="8" applyFont="1" applyFill="1" applyAlignment="1">
      <alignment horizontal="left" vertical="center" indent="2"/>
    </xf>
    <xf numFmtId="0" fontId="25" fillId="3" borderId="0" xfId="8" applyFont="1" applyFill="1" applyAlignment="1">
      <alignment horizontal="left" vertical="center" indent="1"/>
    </xf>
    <xf numFmtId="0" fontId="26" fillId="3" borderId="0" xfId="8" applyFont="1" applyFill="1"/>
    <xf numFmtId="0" fontId="26" fillId="5" borderId="5" xfId="8" applyFont="1" applyFill="1" applyBorder="1"/>
    <xf numFmtId="0" fontId="25" fillId="5" borderId="5" xfId="8" applyFont="1" applyFill="1" applyBorder="1" applyAlignment="1">
      <alignment horizontal="left" vertical="center" indent="1"/>
    </xf>
    <xf numFmtId="0" fontId="25" fillId="5" borderId="5" xfId="8" applyFont="1" applyFill="1" applyBorder="1" applyAlignment="1">
      <alignment horizontal="left" vertical="center" indent="2"/>
    </xf>
    <xf numFmtId="0" fontId="12" fillId="5" borderId="5" xfId="8" applyFont="1" applyFill="1" applyBorder="1" applyAlignment="1">
      <alignment horizontal="center"/>
    </xf>
    <xf numFmtId="49" fontId="12" fillId="5" borderId="5" xfId="8" quotePrefix="1" applyNumberFormat="1" applyFont="1" applyFill="1" applyBorder="1" applyAlignment="1">
      <alignment horizontal="center"/>
    </xf>
    <xf numFmtId="49" fontId="12" fillId="5" borderId="5" xfId="8" applyNumberFormat="1" applyFont="1" applyFill="1" applyBorder="1"/>
    <xf numFmtId="0" fontId="15" fillId="5" borderId="5" xfId="8" applyFont="1" applyFill="1" applyBorder="1"/>
    <xf numFmtId="0" fontId="15" fillId="3" borderId="0" xfId="0" applyFont="1" applyFill="1"/>
    <xf numFmtId="0" fontId="26" fillId="3" borderId="0" xfId="0" applyFont="1" applyFill="1"/>
    <xf numFmtId="0" fontId="27" fillId="3" borderId="0" xfId="0" applyFont="1" applyFill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/>
    </xf>
    <xf numFmtId="49" fontId="12" fillId="3" borderId="0" xfId="0" quotePrefix="1" applyNumberFormat="1" applyFont="1" applyFill="1" applyAlignment="1">
      <alignment horizontal="center"/>
    </xf>
    <xf numFmtId="49" fontId="12" fillId="3" borderId="0" xfId="0" applyNumberFormat="1" applyFont="1" applyFill="1"/>
    <xf numFmtId="0" fontId="27" fillId="0" borderId="0" xfId="0" applyFont="1" applyAlignment="1">
      <alignment horizontal="left" vertical="center" indent="1"/>
    </xf>
    <xf numFmtId="0" fontId="25" fillId="3" borderId="0" xfId="0" applyFont="1" applyFill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0" fillId="0" borderId="5" xfId="0" applyBorder="1"/>
    <xf numFmtId="0" fontId="27" fillId="0" borderId="5" xfId="0" applyFont="1" applyBorder="1" applyAlignment="1">
      <alignment horizontal="left" vertical="center" indent="1"/>
    </xf>
    <xf numFmtId="0" fontId="10" fillId="0" borderId="5" xfId="1" applyFont="1" applyBorder="1" applyAlignment="1">
      <alignment horizontal="left" vertical="center"/>
    </xf>
    <xf numFmtId="0" fontId="11" fillId="0" borderId="5" xfId="0" applyFont="1" applyBorder="1"/>
    <xf numFmtId="0" fontId="27" fillId="0" borderId="0" xfId="0" applyFont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4" fontId="30" fillId="0" borderId="7" xfId="0" applyNumberFormat="1" applyFont="1" applyBorder="1"/>
    <xf numFmtId="4" fontId="30" fillId="0" borderId="4" xfId="0" applyNumberFormat="1" applyFont="1" applyBorder="1"/>
    <xf numFmtId="0" fontId="31" fillId="0" borderId="0" xfId="0" applyFont="1"/>
    <xf numFmtId="0" fontId="32" fillId="0" borderId="0" xfId="0" applyFont="1"/>
    <xf numFmtId="0" fontId="33" fillId="3" borderId="0" xfId="2" applyFont="1" applyFill="1" applyAlignment="1" applyProtection="1">
      <alignment horizontal="center" vertical="center" wrapText="1"/>
      <protection locked="0"/>
    </xf>
    <xf numFmtId="0" fontId="33" fillId="3" borderId="8" xfId="0" applyFont="1" applyFill="1" applyBorder="1" applyAlignment="1">
      <alignment vertical="center"/>
    </xf>
    <xf numFmtId="0" fontId="29" fillId="3" borderId="7" xfId="2" applyFont="1" applyFill="1" applyBorder="1" applyAlignment="1" applyProtection="1">
      <alignment horizontal="left" vertical="center" wrapText="1"/>
      <protection locked="0"/>
    </xf>
    <xf numFmtId="0" fontId="29" fillId="3" borderId="4" xfId="2" applyFont="1" applyFill="1" applyBorder="1" applyAlignment="1" applyProtection="1">
      <alignment horizontal="left" vertical="center" wrapText="1"/>
      <protection locked="0"/>
    </xf>
    <xf numFmtId="49" fontId="34" fillId="0" borderId="3" xfId="3" applyNumberFormat="1" applyFont="1" applyBorder="1" applyAlignment="1" applyProtection="1">
      <alignment horizontal="center"/>
      <protection locked="0"/>
    </xf>
    <xf numFmtId="49" fontId="34" fillId="0" borderId="2" xfId="3" applyNumberFormat="1" applyFont="1" applyBorder="1" applyAlignment="1" applyProtection="1">
      <alignment horizontal="center"/>
      <protection locked="0"/>
    </xf>
    <xf numFmtId="14" fontId="34" fillId="0" borderId="2" xfId="3" applyNumberFormat="1" applyFont="1" applyBorder="1" applyAlignment="1" applyProtection="1">
      <alignment horizontal="center"/>
      <protection locked="0"/>
    </xf>
    <xf numFmtId="49" fontId="34" fillId="2" borderId="2" xfId="3" applyNumberFormat="1" applyFont="1" applyFill="1" applyBorder="1" applyAlignment="1" applyProtection="1">
      <alignment horizontal="center"/>
      <protection locked="0"/>
    </xf>
    <xf numFmtId="49" fontId="35" fillId="4" borderId="0" xfId="3" applyNumberFormat="1" applyFont="1" applyFill="1" applyBorder="1" applyAlignment="1" applyProtection="1">
      <alignment horizontal="center"/>
      <protection locked="0"/>
    </xf>
    <xf numFmtId="49" fontId="36" fillId="6" borderId="0" xfId="0" applyNumberFormat="1" applyFont="1" applyFill="1" applyAlignment="1">
      <alignment horizontal="left" vertical="center"/>
    </xf>
    <xf numFmtId="49" fontId="37" fillId="5" borderId="10" xfId="0" applyNumberFormat="1" applyFont="1" applyFill="1" applyBorder="1" applyAlignment="1">
      <alignment horizontal="left" vertical="center"/>
    </xf>
    <xf numFmtId="4" fontId="36" fillId="6" borderId="0" xfId="0" applyNumberFormat="1" applyFont="1" applyFill="1" applyAlignment="1">
      <alignment horizontal="right" vertical="center"/>
    </xf>
    <xf numFmtId="4" fontId="37" fillId="5" borderId="10" xfId="0" applyNumberFormat="1" applyFont="1" applyFill="1" applyBorder="1" applyAlignment="1">
      <alignment horizontal="right" vertical="center"/>
    </xf>
  </cellXfs>
  <cellStyles count="9">
    <cellStyle name="Filter Input Text" xfId="3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2" xr:uid="{00000000-0005-0000-0000-000005000000}"/>
    <cellStyle name="Normal 6" xfId="6" xr:uid="{CC1EE9F4-C783-47C9-9744-19BDC3CD16CB}"/>
    <cellStyle name="Normal 7" xfId="7" xr:uid="{2E8DA79D-26C4-4053-8463-DBC6A54027DD}"/>
    <cellStyle name="Normal 8" xfId="8" xr:uid="{9E1CECC9-3DE5-4E7B-A294-788C7D49BFF5}"/>
  </cellStyles>
  <dxfs count="0"/>
  <tableStyles count="0" defaultTableStyle="TableStyleMedium2" defaultPivotStyle="PivotStyleLight16"/>
  <colors>
    <mruColors>
      <color rgb="FF6DC162"/>
      <color rgb="FFFFDB2F"/>
      <color rgb="FFBAD854"/>
      <color rgb="FFBE6D2C"/>
      <color rgb="FF8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Amount</c:v>
          </c:tx>
          <c:spPr>
            <a:gradFill flip="none" rotWithShape="1">
              <a:gsLst>
                <a:gs pos="0">
                  <a:schemeClr val="accent5"/>
                </a:gs>
                <a:gs pos="75000">
                  <a:schemeClr val="accent5">
                    <a:lumMod val="60000"/>
                    <a:lumOff val="40000"/>
                  </a:schemeClr>
                </a:gs>
                <a:gs pos="51000">
                  <a:schemeClr val="accent5">
                    <a:alpha val="75000"/>
                  </a:schemeClr>
                </a:gs>
                <a:gs pos="100000">
                  <a:schemeClr val="accent5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ge Text" panose="02010503040201060103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Fälligkeiten!$E$4:$E$8</c:f>
              <c:strCache>
                <c:ptCount val="5"/>
                <c:pt idx="0">
                  <c:v>&lt; 30 days</c:v>
                </c:pt>
                <c:pt idx="1">
                  <c:v>From 30 to 60</c:v>
                </c:pt>
                <c:pt idx="2">
                  <c:v>From 60 to 90</c:v>
                </c:pt>
                <c:pt idx="3">
                  <c:v>From 90 to 120</c:v>
                </c:pt>
                <c:pt idx="4">
                  <c:v>&gt; 120 days</c:v>
                </c:pt>
              </c:strCache>
            </c:strRef>
          </c:cat>
          <c:val>
            <c:numRef>
              <c:f>Fälligkeiten!$F$4:$F$8</c:f>
              <c:numCache>
                <c:formatCode>#,##0.00</c:formatCode>
                <c:ptCount val="5"/>
                <c:pt idx="0">
                  <c:v>4079.0099999999998</c:v>
                </c:pt>
                <c:pt idx="1">
                  <c:v>231.6</c:v>
                </c:pt>
                <c:pt idx="2">
                  <c:v>1738.77</c:v>
                </c:pt>
                <c:pt idx="3">
                  <c:v>7756.1</c:v>
                </c:pt>
                <c:pt idx="4">
                  <c:v>99168.57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0-4826-B629-6EFF80144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5603215"/>
        <c:axId val="1065603695"/>
      </c:barChart>
      <c:catAx>
        <c:axId val="106560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age Text" panose="02010503040201060103" pitchFamily="2" charset="0"/>
                <a:ea typeface="+mn-ea"/>
                <a:cs typeface="+mn-cs"/>
              </a:defRPr>
            </a:pPr>
            <a:endParaRPr lang="en-US"/>
          </a:p>
        </c:txPr>
        <c:crossAx val="1065603695"/>
        <c:crosses val="autoZero"/>
        <c:auto val="1"/>
        <c:lblAlgn val="ctr"/>
        <c:lblOffset val="100"/>
        <c:noMultiLvlLbl val="0"/>
      </c:catAx>
      <c:valAx>
        <c:axId val="1065603695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age Text" panose="02010503040201060103" pitchFamily="2" charset="0"/>
                <a:ea typeface="+mn-ea"/>
                <a:cs typeface="+mn-cs"/>
              </a:defRPr>
            </a:pPr>
            <a:endParaRPr lang="en-US"/>
          </a:p>
        </c:txPr>
        <c:crossAx val="106560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age Text" panose="02010503040201060103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ge Text" panose="02010503040201060103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85725</xdr:rowOff>
    </xdr:from>
    <xdr:to>
      <xdr:col>11</xdr:col>
      <xdr:colOff>9525</xdr:colOff>
      <xdr:row>11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46C15C6-B475-3797-77A1-49E4F0F0E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D33C-B3DC-4084-AC01-3AFE6BF9D3CC}">
  <dimension ref="B1:W27"/>
  <sheetViews>
    <sheetView showGridLines="0" zoomScale="85" zoomScaleNormal="85" workbookViewId="0">
      <selection activeCell="C11" sqref="C11"/>
    </sheetView>
  </sheetViews>
  <sheetFormatPr defaultColWidth="11.5703125" defaultRowHeight="15" x14ac:dyDescent="0.25"/>
  <cols>
    <col min="1" max="1" width="1.7109375" style="5" customWidth="1"/>
    <col min="2" max="2" width="12" style="6" customWidth="1"/>
    <col min="3" max="3" width="4.140625" style="5" customWidth="1"/>
    <col min="4" max="10" width="11.5703125" style="5"/>
    <col min="11" max="11" width="15.85546875" style="5" customWidth="1"/>
    <col min="12" max="19" width="11.5703125" style="5"/>
    <col min="20" max="20" width="15.85546875" style="5" customWidth="1"/>
    <col min="21" max="16384" width="11.5703125" style="5"/>
  </cols>
  <sheetData>
    <row r="1" spans="2:23" s="19" customFormat="1" ht="39.6" customHeight="1" x14ac:dyDescent="0.35">
      <c r="B1" s="25" t="e" vm="1">
        <v>#VALUE!</v>
      </c>
      <c r="C1" s="24" t="s">
        <v>60</v>
      </c>
      <c r="D1" s="24"/>
      <c r="E1" s="24"/>
      <c r="F1" s="24"/>
      <c r="G1" s="24"/>
      <c r="H1" s="24"/>
      <c r="I1" s="24"/>
      <c r="J1" s="24"/>
      <c r="K1" s="24"/>
      <c r="L1" s="23"/>
      <c r="M1" s="21"/>
      <c r="N1" s="21"/>
      <c r="O1" s="20"/>
      <c r="P1" s="22"/>
      <c r="Q1" s="21"/>
      <c r="R1" s="21"/>
      <c r="S1" s="20"/>
      <c r="T1" s="22"/>
      <c r="U1" s="21"/>
      <c r="V1" s="21"/>
      <c r="W1" s="20"/>
    </row>
    <row r="2" spans="2:23" s="32" customFormat="1" ht="3" customHeight="1" x14ac:dyDescent="0.35"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  <c r="M2" s="29"/>
      <c r="N2" s="29"/>
      <c r="O2" s="30"/>
      <c r="P2" s="31"/>
      <c r="Q2" s="29"/>
      <c r="R2" s="29"/>
      <c r="S2" s="30"/>
      <c r="T2" s="31"/>
      <c r="U2" s="29"/>
      <c r="V2" s="29"/>
      <c r="W2" s="30"/>
    </row>
    <row r="3" spans="2:23" ht="12.6" customHeight="1" x14ac:dyDescent="0.25">
      <c r="B3" s="5"/>
    </row>
    <row r="4" spans="2:23" ht="20.100000000000001" customHeight="1" x14ac:dyDescent="0.25">
      <c r="B4" s="18" t="s">
        <v>53</v>
      </c>
    </row>
    <row r="5" spans="2:23" ht="20.100000000000001" customHeight="1" x14ac:dyDescent="0.25">
      <c r="B5" s="18" t="s">
        <v>54</v>
      </c>
    </row>
    <row r="6" spans="2:23" ht="20.100000000000001" customHeight="1" x14ac:dyDescent="0.25"/>
    <row r="7" spans="2:23" s="8" customFormat="1" ht="20.100000000000001" customHeight="1" x14ac:dyDescent="0.3">
      <c r="B7" s="11">
        <v>1</v>
      </c>
      <c r="C7" s="15" t="s">
        <v>55</v>
      </c>
      <c r="D7" s="17"/>
      <c r="E7" s="17"/>
      <c r="F7" s="17"/>
      <c r="G7" s="17"/>
      <c r="H7" s="9"/>
      <c r="I7" s="9"/>
      <c r="J7" s="9"/>
      <c r="K7" s="9"/>
    </row>
    <row r="8" spans="2:23" s="8" customFormat="1" ht="20.100000000000001" customHeight="1" x14ac:dyDescent="0.2">
      <c r="B8" s="13"/>
      <c r="C8" s="16"/>
    </row>
    <row r="9" spans="2:23" s="8" customFormat="1" ht="20.100000000000001" customHeight="1" x14ac:dyDescent="0.2">
      <c r="B9" s="13"/>
      <c r="C9" s="16"/>
    </row>
    <row r="10" spans="2:23" s="8" customFormat="1" ht="20.100000000000001" customHeight="1" x14ac:dyDescent="0.3">
      <c r="B10" s="11">
        <v>2</v>
      </c>
      <c r="C10" s="15" t="s">
        <v>61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2:23" s="8" customFormat="1" ht="20.100000000000001" customHeight="1" x14ac:dyDescent="0.25">
      <c r="B11" s="14"/>
      <c r="C11" s="12"/>
      <c r="D11" s="9"/>
      <c r="E11" s="9"/>
      <c r="F11" s="9"/>
      <c r="G11" s="9"/>
      <c r="H11" s="9"/>
      <c r="I11" s="9"/>
      <c r="J11" s="9"/>
      <c r="K11" s="9"/>
    </row>
    <row r="12" spans="2:23" s="8" customFormat="1" ht="20.100000000000001" customHeight="1" x14ac:dyDescent="0.25">
      <c r="B12" s="13"/>
      <c r="C12" s="11" t="s">
        <v>9</v>
      </c>
      <c r="D12" s="10" t="s">
        <v>56</v>
      </c>
    </row>
    <row r="13" spans="2:23" s="8" customFormat="1" ht="20.100000000000001" customHeight="1" x14ac:dyDescent="0.25">
      <c r="B13" s="13"/>
      <c r="D13" s="12"/>
    </row>
    <row r="14" spans="2:23" s="8" customFormat="1" ht="20.100000000000001" customHeight="1" x14ac:dyDescent="0.25">
      <c r="B14" s="13"/>
      <c r="C14" s="11" t="s">
        <v>7</v>
      </c>
      <c r="D14" s="10" t="s">
        <v>57</v>
      </c>
    </row>
    <row r="15" spans="2:23" s="8" customFormat="1" ht="20.100000000000001" customHeight="1" x14ac:dyDescent="0.25">
      <c r="B15" s="13"/>
      <c r="D15" s="12"/>
    </row>
    <row r="16" spans="2:23" s="8" customFormat="1" ht="20.100000000000001" customHeight="1" x14ac:dyDescent="0.25">
      <c r="C16" s="11" t="s">
        <v>5</v>
      </c>
      <c r="D16" s="10" t="s">
        <v>58</v>
      </c>
      <c r="E16" s="9"/>
    </row>
    <row r="17" spans="3:14" ht="20.100000000000001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ht="20.100000000000001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E8B9-6ACE-4B6E-AB5C-9233C60E94D4}">
  <dimension ref="B1:W27"/>
  <sheetViews>
    <sheetView showGridLines="0" zoomScale="85" zoomScaleNormal="85" workbookViewId="0">
      <selection activeCell="C1" sqref="C1"/>
    </sheetView>
  </sheetViews>
  <sheetFormatPr defaultColWidth="11.5703125" defaultRowHeight="15" x14ac:dyDescent="0.25"/>
  <cols>
    <col min="1" max="1" width="1.7109375" style="5" customWidth="1"/>
    <col min="2" max="2" width="12" style="6" customWidth="1"/>
    <col min="3" max="3" width="4.140625" style="5" customWidth="1"/>
    <col min="4" max="10" width="11.5703125" style="5"/>
    <col min="11" max="11" width="15.85546875" style="5" customWidth="1"/>
    <col min="12" max="19" width="11.5703125" style="5"/>
    <col min="20" max="20" width="15.85546875" style="5" customWidth="1"/>
    <col min="21" max="16384" width="11.5703125" style="5"/>
  </cols>
  <sheetData>
    <row r="1" spans="2:23" s="19" customFormat="1" ht="39.6" customHeight="1" x14ac:dyDescent="0.35">
      <c r="B1" s="25" t="e" vm="1">
        <v>#VALUE!</v>
      </c>
      <c r="C1" s="24" t="s">
        <v>59</v>
      </c>
      <c r="D1" s="24"/>
      <c r="E1" s="24"/>
      <c r="F1" s="24"/>
      <c r="G1" s="24"/>
      <c r="H1" s="24"/>
      <c r="I1" s="24"/>
      <c r="J1" s="24"/>
      <c r="K1" s="24"/>
      <c r="L1" s="23"/>
      <c r="M1" s="21"/>
      <c r="N1" s="21"/>
      <c r="O1" s="20"/>
      <c r="P1" s="22"/>
      <c r="Q1" s="21"/>
      <c r="R1" s="21"/>
      <c r="S1" s="20"/>
      <c r="T1" s="22"/>
      <c r="U1" s="21"/>
      <c r="V1" s="21"/>
      <c r="W1" s="20"/>
    </row>
    <row r="2" spans="2:23" s="32" customFormat="1" ht="3" customHeight="1" x14ac:dyDescent="0.35"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  <c r="M2" s="29"/>
      <c r="N2" s="29"/>
      <c r="O2" s="30"/>
      <c r="P2" s="31"/>
      <c r="Q2" s="29"/>
      <c r="R2" s="29"/>
      <c r="S2" s="30"/>
      <c r="T2" s="31"/>
      <c r="U2" s="29"/>
      <c r="V2" s="29"/>
      <c r="W2" s="30"/>
    </row>
    <row r="3" spans="2:23" ht="12.6" customHeight="1" x14ac:dyDescent="0.25">
      <c r="B3" s="5"/>
    </row>
    <row r="4" spans="2:23" ht="20.100000000000001" customHeight="1" x14ac:dyDescent="0.25">
      <c r="B4" s="18" t="s">
        <v>62</v>
      </c>
    </row>
    <row r="5" spans="2:23" ht="20.100000000000001" customHeight="1" x14ac:dyDescent="0.25">
      <c r="B5" s="18" t="s">
        <v>63</v>
      </c>
    </row>
    <row r="6" spans="2:23" ht="20.100000000000001" customHeight="1" x14ac:dyDescent="0.25"/>
    <row r="7" spans="2:23" s="8" customFormat="1" ht="20.100000000000001" customHeight="1" x14ac:dyDescent="0.3">
      <c r="B7" s="11">
        <v>1</v>
      </c>
      <c r="C7" s="15" t="s">
        <v>64</v>
      </c>
      <c r="D7" s="17"/>
      <c r="E7" s="17"/>
      <c r="F7" s="17"/>
      <c r="G7" s="17"/>
      <c r="H7" s="9"/>
      <c r="I7" s="9"/>
      <c r="J7" s="9"/>
      <c r="K7" s="9"/>
    </row>
    <row r="8" spans="2:23" s="8" customFormat="1" ht="20.100000000000001" customHeight="1" x14ac:dyDescent="0.2">
      <c r="B8" s="13"/>
      <c r="C8" s="16"/>
    </row>
    <row r="9" spans="2:23" s="8" customFormat="1" ht="20.100000000000001" customHeight="1" x14ac:dyDescent="0.2">
      <c r="B9" s="13"/>
      <c r="C9" s="16"/>
    </row>
    <row r="10" spans="2:23" s="8" customFormat="1" ht="20.100000000000001" customHeight="1" x14ac:dyDescent="0.3">
      <c r="B10" s="11">
        <v>2</v>
      </c>
      <c r="C10" s="15" t="s">
        <v>68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2:23" s="8" customFormat="1" ht="20.100000000000001" customHeight="1" x14ac:dyDescent="0.25">
      <c r="B11" s="14"/>
      <c r="C11" s="12"/>
      <c r="D11" s="9"/>
      <c r="E11" s="9"/>
      <c r="F11" s="9"/>
      <c r="G11" s="9"/>
      <c r="H11" s="9"/>
      <c r="I11" s="9"/>
      <c r="J11" s="9"/>
      <c r="K11" s="9"/>
    </row>
    <row r="12" spans="2:23" s="8" customFormat="1" ht="20.100000000000001" customHeight="1" x14ac:dyDescent="0.25">
      <c r="B12" s="13"/>
      <c r="C12" s="11" t="s">
        <v>9</v>
      </c>
      <c r="D12" s="10" t="s">
        <v>65</v>
      </c>
    </row>
    <row r="13" spans="2:23" s="8" customFormat="1" ht="20.100000000000001" customHeight="1" x14ac:dyDescent="0.25">
      <c r="B13" s="13"/>
      <c r="D13" s="12"/>
    </row>
    <row r="14" spans="2:23" s="8" customFormat="1" ht="20.100000000000001" customHeight="1" x14ac:dyDescent="0.25">
      <c r="B14" s="13"/>
      <c r="C14" s="11" t="s">
        <v>7</v>
      </c>
      <c r="D14" s="10" t="s">
        <v>66</v>
      </c>
    </row>
    <row r="15" spans="2:23" s="8" customFormat="1" ht="20.100000000000001" customHeight="1" x14ac:dyDescent="0.25">
      <c r="B15" s="13"/>
      <c r="D15" s="12"/>
    </row>
    <row r="16" spans="2:23" s="8" customFormat="1" ht="20.100000000000001" customHeight="1" x14ac:dyDescent="0.25">
      <c r="C16" s="11" t="s">
        <v>5</v>
      </c>
      <c r="D16" s="10" t="s">
        <v>67</v>
      </c>
      <c r="E16" s="9"/>
    </row>
    <row r="17" spans="3:14" ht="20.100000000000001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ht="20.100000000000001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F691-8308-47BC-9B03-652A2843C2C6}">
  <dimension ref="B1:W27"/>
  <sheetViews>
    <sheetView showGridLines="0" zoomScale="85" zoomScaleNormal="85" workbookViewId="0">
      <selection activeCell="B35" sqref="B35"/>
    </sheetView>
  </sheetViews>
  <sheetFormatPr defaultColWidth="11.5703125" defaultRowHeight="15" x14ac:dyDescent="0.25"/>
  <cols>
    <col min="1" max="1" width="1.7109375" style="5" customWidth="1"/>
    <col min="2" max="2" width="12" style="6" customWidth="1"/>
    <col min="3" max="3" width="4.140625" style="5" customWidth="1"/>
    <col min="4" max="10" width="11.5703125" style="5"/>
    <col min="11" max="11" width="15.85546875" style="5" customWidth="1"/>
    <col min="12" max="19" width="11.5703125" style="5"/>
    <col min="20" max="20" width="15.85546875" style="5" customWidth="1"/>
    <col min="21" max="16384" width="11.5703125" style="5"/>
  </cols>
  <sheetData>
    <row r="1" spans="2:23" s="19" customFormat="1" ht="39.6" customHeight="1" x14ac:dyDescent="0.35">
      <c r="B1" s="25" t="e" vm="1">
        <v>#VALUE!</v>
      </c>
      <c r="C1" s="24" t="s">
        <v>13</v>
      </c>
      <c r="D1" s="24"/>
      <c r="E1" s="24"/>
      <c r="F1" s="24"/>
      <c r="G1" s="24"/>
      <c r="H1" s="24"/>
      <c r="I1" s="24"/>
      <c r="J1" s="24"/>
      <c r="K1" s="24"/>
      <c r="L1" s="23"/>
      <c r="M1" s="21"/>
      <c r="N1" s="21"/>
      <c r="O1" s="20"/>
      <c r="P1" s="22"/>
      <c r="Q1" s="21"/>
      <c r="R1" s="21"/>
      <c r="S1" s="20"/>
      <c r="T1" s="22"/>
      <c r="U1" s="21"/>
      <c r="V1" s="21"/>
      <c r="W1" s="20"/>
    </row>
    <row r="2" spans="2:23" s="32" customFormat="1" ht="3" customHeight="1" x14ac:dyDescent="0.35"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  <c r="M2" s="29"/>
      <c r="N2" s="29"/>
      <c r="O2" s="30"/>
      <c r="P2" s="31"/>
      <c r="Q2" s="29"/>
      <c r="R2" s="29"/>
      <c r="S2" s="30"/>
      <c r="T2" s="31"/>
      <c r="U2" s="29"/>
      <c r="V2" s="29"/>
      <c r="W2" s="30"/>
    </row>
    <row r="3" spans="2:23" ht="12.6" customHeight="1" x14ac:dyDescent="0.25">
      <c r="B3" s="5"/>
    </row>
    <row r="4" spans="2:23" ht="20.100000000000001" customHeight="1" x14ac:dyDescent="0.25">
      <c r="B4" s="18" t="s">
        <v>12</v>
      </c>
    </row>
    <row r="5" spans="2:23" ht="20.100000000000001" customHeight="1" x14ac:dyDescent="0.25">
      <c r="B5" s="18" t="s">
        <v>11</v>
      </c>
    </row>
    <row r="6" spans="2:23" ht="20.100000000000001" customHeight="1" x14ac:dyDescent="0.25"/>
    <row r="7" spans="2:23" s="8" customFormat="1" ht="20.100000000000001" customHeight="1" x14ac:dyDescent="0.3">
      <c r="B7" s="11">
        <v>1</v>
      </c>
      <c r="C7" s="15" t="s">
        <v>10</v>
      </c>
      <c r="D7" s="17"/>
      <c r="E7" s="17"/>
      <c r="F7" s="17"/>
      <c r="G7" s="17"/>
      <c r="H7" s="9"/>
      <c r="I7" s="9"/>
      <c r="J7" s="9"/>
      <c r="K7" s="9"/>
    </row>
    <row r="8" spans="2:23" s="8" customFormat="1" ht="20.100000000000001" customHeight="1" x14ac:dyDescent="0.2">
      <c r="B8" s="13"/>
      <c r="C8" s="16"/>
    </row>
    <row r="9" spans="2:23" s="8" customFormat="1" ht="20.100000000000001" customHeight="1" x14ac:dyDescent="0.2">
      <c r="B9" s="13"/>
      <c r="C9" s="16"/>
    </row>
    <row r="10" spans="2:23" s="8" customFormat="1" ht="20.100000000000001" customHeight="1" x14ac:dyDescent="0.3">
      <c r="B10" s="11">
        <v>2</v>
      </c>
      <c r="C10" s="15" t="s">
        <v>44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2:23" s="8" customFormat="1" ht="20.100000000000001" customHeight="1" x14ac:dyDescent="0.25">
      <c r="B11" s="14"/>
      <c r="C11" s="12"/>
      <c r="D11" s="9"/>
      <c r="E11" s="9"/>
      <c r="F11" s="9"/>
      <c r="G11" s="9"/>
      <c r="H11" s="9"/>
      <c r="I11" s="9"/>
      <c r="J11" s="9"/>
      <c r="K11" s="9"/>
    </row>
    <row r="12" spans="2:23" s="8" customFormat="1" ht="20.100000000000001" customHeight="1" x14ac:dyDescent="0.25">
      <c r="B12" s="13"/>
      <c r="C12" s="11" t="s">
        <v>9</v>
      </c>
      <c r="D12" s="10" t="s">
        <v>8</v>
      </c>
    </row>
    <row r="13" spans="2:23" s="8" customFormat="1" ht="20.100000000000001" customHeight="1" x14ac:dyDescent="0.25">
      <c r="B13" s="13"/>
      <c r="D13" s="12"/>
    </row>
    <row r="14" spans="2:23" s="8" customFormat="1" ht="20.100000000000001" customHeight="1" x14ac:dyDescent="0.25">
      <c r="B14" s="13"/>
      <c r="C14" s="11" t="s">
        <v>7</v>
      </c>
      <c r="D14" s="10" t="s">
        <v>6</v>
      </c>
    </row>
    <row r="15" spans="2:23" s="8" customFormat="1" ht="20.100000000000001" customHeight="1" x14ac:dyDescent="0.25">
      <c r="B15" s="13"/>
      <c r="D15" s="12"/>
    </row>
    <row r="16" spans="2:23" s="8" customFormat="1" ht="20.100000000000001" customHeight="1" x14ac:dyDescent="0.25">
      <c r="C16" s="11" t="s">
        <v>5</v>
      </c>
      <c r="D16" s="10" t="s">
        <v>4</v>
      </c>
      <c r="E16" s="9"/>
    </row>
    <row r="17" spans="3:14" ht="20.100000000000001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ht="20.100000000000001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CC-53A1-4236-910A-BF2A82A3BB32}">
  <dimension ref="B1:W27"/>
  <sheetViews>
    <sheetView showGridLines="0" zoomScale="85" zoomScaleNormal="85" workbookViewId="0">
      <selection activeCell="A4" sqref="A4:XFD16"/>
    </sheetView>
  </sheetViews>
  <sheetFormatPr defaultColWidth="11.5703125" defaultRowHeight="15" x14ac:dyDescent="0.25"/>
  <cols>
    <col min="1" max="1" width="1.7109375" style="5" customWidth="1"/>
    <col min="2" max="2" width="12" style="6" customWidth="1"/>
    <col min="3" max="3" width="4.140625" style="5" customWidth="1"/>
    <col min="4" max="10" width="11.5703125" style="5"/>
    <col min="11" max="11" width="15.85546875" style="5" customWidth="1"/>
    <col min="12" max="19" width="11.5703125" style="5"/>
    <col min="20" max="20" width="15.85546875" style="5" customWidth="1"/>
    <col min="21" max="16384" width="11.5703125" style="5"/>
  </cols>
  <sheetData>
    <row r="1" spans="2:23" s="19" customFormat="1" ht="39.6" customHeight="1" x14ac:dyDescent="0.35">
      <c r="B1" s="25" t="e" vm="1">
        <v>#VALUE!</v>
      </c>
      <c r="C1" s="24" t="s">
        <v>51</v>
      </c>
      <c r="D1" s="24"/>
      <c r="E1" s="24"/>
      <c r="F1" s="24"/>
      <c r="G1" s="24"/>
      <c r="H1" s="24"/>
      <c r="I1" s="24"/>
      <c r="J1" s="24"/>
      <c r="K1" s="24"/>
      <c r="L1" s="23"/>
      <c r="M1" s="21"/>
      <c r="N1" s="21"/>
      <c r="O1" s="20"/>
      <c r="P1" s="22"/>
      <c r="Q1" s="21"/>
      <c r="R1" s="21"/>
      <c r="S1" s="20"/>
      <c r="T1" s="22"/>
      <c r="U1" s="21"/>
      <c r="V1" s="21"/>
      <c r="W1" s="20"/>
    </row>
    <row r="2" spans="2:23" s="32" customFormat="1" ht="3" customHeight="1" x14ac:dyDescent="0.35"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  <c r="M2" s="29"/>
      <c r="N2" s="29"/>
      <c r="O2" s="30"/>
      <c r="P2" s="31"/>
      <c r="Q2" s="29"/>
      <c r="R2" s="29"/>
      <c r="S2" s="30"/>
      <c r="T2" s="31"/>
      <c r="U2" s="29"/>
      <c r="V2" s="29"/>
      <c r="W2" s="30"/>
    </row>
    <row r="3" spans="2:23" ht="12.6" customHeight="1" x14ac:dyDescent="0.25">
      <c r="B3" s="5"/>
    </row>
    <row r="4" spans="2:23" ht="20.100000000000001" customHeight="1" x14ac:dyDescent="0.25">
      <c r="B4" s="18" t="s">
        <v>45</v>
      </c>
    </row>
    <row r="5" spans="2:23" ht="20.100000000000001" customHeight="1" x14ac:dyDescent="0.25">
      <c r="B5" s="18" t="s">
        <v>46</v>
      </c>
    </row>
    <row r="6" spans="2:23" ht="20.100000000000001" customHeight="1" x14ac:dyDescent="0.25"/>
    <row r="7" spans="2:23" s="8" customFormat="1" ht="20.100000000000001" customHeight="1" x14ac:dyDescent="0.3">
      <c r="B7" s="11">
        <v>1</v>
      </c>
      <c r="C7" s="15" t="s">
        <v>52</v>
      </c>
      <c r="D7" s="17"/>
      <c r="E7" s="17"/>
      <c r="F7" s="17"/>
      <c r="G7" s="17"/>
      <c r="H7" s="9"/>
      <c r="I7" s="9"/>
      <c r="J7" s="9"/>
      <c r="K7" s="9"/>
    </row>
    <row r="8" spans="2:23" s="8" customFormat="1" ht="20.100000000000001" customHeight="1" x14ac:dyDescent="0.2">
      <c r="B8" s="13"/>
      <c r="C8" s="16"/>
    </row>
    <row r="9" spans="2:23" s="8" customFormat="1" ht="20.100000000000001" customHeight="1" x14ac:dyDescent="0.2">
      <c r="B9" s="13"/>
      <c r="C9" s="16"/>
    </row>
    <row r="10" spans="2:23" s="8" customFormat="1" ht="20.100000000000001" customHeight="1" x14ac:dyDescent="0.3">
      <c r="B10" s="11">
        <v>2</v>
      </c>
      <c r="C10" s="15" t="s">
        <v>50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2:23" s="8" customFormat="1" ht="20.100000000000001" customHeight="1" x14ac:dyDescent="0.25">
      <c r="B11" s="14"/>
      <c r="C11" s="12"/>
      <c r="D11" s="9"/>
      <c r="E11" s="9"/>
      <c r="F11" s="9"/>
      <c r="G11" s="9"/>
      <c r="H11" s="9"/>
      <c r="I11" s="9"/>
      <c r="J11" s="9"/>
      <c r="K11" s="9"/>
    </row>
    <row r="12" spans="2:23" s="8" customFormat="1" ht="20.100000000000001" customHeight="1" x14ac:dyDescent="0.25">
      <c r="B12" s="13"/>
      <c r="C12" s="11" t="s">
        <v>9</v>
      </c>
      <c r="D12" s="10" t="s">
        <v>47</v>
      </c>
    </row>
    <row r="13" spans="2:23" s="8" customFormat="1" ht="20.100000000000001" customHeight="1" x14ac:dyDescent="0.25">
      <c r="B13" s="13"/>
      <c r="D13" s="12"/>
    </row>
    <row r="14" spans="2:23" s="8" customFormat="1" ht="20.100000000000001" customHeight="1" x14ac:dyDescent="0.25">
      <c r="B14" s="13"/>
      <c r="C14" s="11" t="s">
        <v>7</v>
      </c>
      <c r="D14" s="10" t="s">
        <v>48</v>
      </c>
    </row>
    <row r="15" spans="2:23" s="8" customFormat="1" ht="20.100000000000001" customHeight="1" x14ac:dyDescent="0.25">
      <c r="B15" s="13"/>
      <c r="D15" s="12"/>
    </row>
    <row r="16" spans="2:23" s="8" customFormat="1" ht="20.100000000000001" customHeight="1" x14ac:dyDescent="0.25">
      <c r="C16" s="11" t="s">
        <v>5</v>
      </c>
      <c r="D16" s="10" t="s">
        <v>49</v>
      </c>
      <c r="E16" s="9"/>
    </row>
    <row r="17" spans="3:14" ht="20.100000000000001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ht="20.100000000000001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ht="20.100000000000001" customHeight="1" x14ac:dyDescent="0.25"/>
    <row r="20" spans="3:14" ht="20.100000000000001" customHeight="1" x14ac:dyDescent="0.25"/>
    <row r="21" spans="3:14" ht="20.100000000000001" customHeight="1" x14ac:dyDescent="0.25"/>
    <row r="22" spans="3:14" ht="20.100000000000001" customHeight="1" x14ac:dyDescent="0.25"/>
    <row r="23" spans="3:14" ht="20.100000000000001" customHeight="1" x14ac:dyDescent="0.25"/>
    <row r="24" spans="3:14" ht="20.100000000000001" customHeight="1" x14ac:dyDescent="0.25"/>
    <row r="25" spans="3:14" ht="20.100000000000001" customHeight="1" x14ac:dyDescent="0.25"/>
    <row r="26" spans="3:14" ht="20.100000000000001" customHeight="1" x14ac:dyDescent="0.25"/>
    <row r="27" spans="3:14" ht="20.100000000000001" customHeight="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7460-A83A-4010-9C3F-ECF20EF1EE0A}">
  <sheetPr>
    <outlinePr summaryBelow="0"/>
  </sheetPr>
  <dimension ref="A1:W1799"/>
  <sheetViews>
    <sheetView showGridLines="0" tabSelected="1" zoomScale="85" zoomScaleNormal="85" workbookViewId="0">
      <selection activeCell="G1" sqref="G1"/>
    </sheetView>
  </sheetViews>
  <sheetFormatPr defaultColWidth="11.42578125" defaultRowHeight="14.25" customHeight="1" outlineLevelRow="1" x14ac:dyDescent="0.2"/>
  <cols>
    <col min="1" max="1" width="2.28515625" customWidth="1"/>
    <col min="2" max="2" width="17.7109375" customWidth="1"/>
    <col min="3" max="3" width="36.85546875" bestFit="1" customWidth="1"/>
    <col min="4" max="4" width="28.85546875" customWidth="1"/>
    <col min="5" max="5" width="31" bestFit="1" customWidth="1"/>
    <col min="6" max="6" width="16.140625" customWidth="1"/>
    <col min="7" max="12" width="22" customWidth="1"/>
    <col min="13" max="13" width="25.140625" customWidth="1"/>
    <col min="14" max="14" width="15" customWidth="1"/>
  </cols>
  <sheetData>
    <row r="1" spans="1:23" s="33" customFormat="1" ht="39.6" customHeight="1" x14ac:dyDescent="0.35">
      <c r="B1" s="34" t="e" vm="1">
        <v>#VALUE!</v>
      </c>
      <c r="C1" s="35" t="str">
        <f>IF(G1="FR","Balance âgée",IF(G1="NL","Vervaldagbalans",IF(G1="DE","Fälligkeiten","Aging balance")))</f>
        <v>Fälligkeiten</v>
      </c>
      <c r="D1" s="36"/>
      <c r="E1" s="36"/>
      <c r="G1" s="42" t="s">
        <v>81</v>
      </c>
      <c r="I1" s="41"/>
      <c r="K1" s="41"/>
      <c r="L1" s="41"/>
      <c r="M1" s="41"/>
      <c r="N1" s="37"/>
      <c r="O1" s="38"/>
      <c r="P1" s="39"/>
      <c r="Q1" s="37"/>
      <c r="R1" s="37"/>
      <c r="S1" s="38"/>
      <c r="T1" s="39"/>
      <c r="U1" s="37"/>
      <c r="V1" s="37"/>
      <c r="W1" s="38"/>
    </row>
    <row r="2" spans="1:23" s="43" customFormat="1" ht="2.4500000000000002" customHeight="1" x14ac:dyDescent="0.2">
      <c r="B2" s="44"/>
      <c r="C2" s="45"/>
      <c r="D2" s="46"/>
    </row>
    <row r="3" spans="1:23" ht="14.25" customHeight="1" x14ac:dyDescent="0.2">
      <c r="A3" s="40"/>
      <c r="B3" s="56" t="str">
        <f>IF(G1="FR","Sélection",IF(G1="NL","Selectie",IF(G1="DE","Auswahl","Selection")))</f>
        <v>Auswahl</v>
      </c>
      <c r="C3" s="48"/>
      <c r="D3" s="49"/>
      <c r="E3" s="57" t="str">
        <f>IF(G1="FR","Montant échu",IF(G1="NL","Openstaande posten",IF(G1="DE","Ausstehender Betrag","Overdue amount")))</f>
        <v>Ausstehender Betrag</v>
      </c>
      <c r="F3" s="51">
        <f>_xll.Assistant.XL.RIK_AC("INF15__;INF05@E=1,S=6,G=0,T=0,P=0:@R=A,S=1001|103,V={0}:R=B,S=401,V={1}:R=C,S=205,V={2}:R=D,S=101,V={3}:R=E,S=112,V={4}:",$C$7,$C$8,$G17,$C$4,$C$5)</f>
        <v>112962.35000000002</v>
      </c>
    </row>
    <row r="4" spans="1:23" ht="14.25" customHeight="1" x14ac:dyDescent="0.2">
      <c r="A4" s="40"/>
      <c r="B4" s="50" t="str">
        <f>IF(G1="FR","Société",IF(G1="NL","Onderneming",IF(G1="DE","Unternehmen","Business")))</f>
        <v>Unternehmen</v>
      </c>
      <c r="C4" s="59" t="s">
        <v>3</v>
      </c>
      <c r="E4" s="58" t="str">
        <f>"&lt; "&amp;$H$15&amp;" days"</f>
        <v>&lt; 30 days</v>
      </c>
      <c r="F4" s="52">
        <f>_xll.Assistant.XL.RIK_AC("INF15__;INF05@E=1,S=6,G=0,T=0,P=0:@R=A,S=1001|103,V={0}:R=B,S=401,V={1}:R=C,S=205,V={2}:R=D,S=101,V={3}:R=E,S=112,V={4}:",$C$7,$C$8,$H17,$C$4,$C$5)</f>
        <v>4079.0099999999998</v>
      </c>
      <c r="L4" s="53" t="str">
        <f>_xll.Assistant.XL.APPLIQUER_COULEUR_THEME(R14)</f>
        <v/>
      </c>
    </row>
    <row r="5" spans="1:23" ht="14.25" customHeight="1" x14ac:dyDescent="0.2">
      <c r="A5" s="40"/>
      <c r="B5" s="50" t="str">
        <f>IF(G1="FR","Type de tiers",IF(G1="NL","Type derde",IF(G1="DE","Kontokorrent","Third Party Type")))</f>
        <v>Kontokorrent</v>
      </c>
      <c r="C5" s="60" t="s">
        <v>14</v>
      </c>
      <c r="E5" s="58" t="str">
        <f>"From "&amp;$H$15&amp;" to "&amp;$I$15</f>
        <v>From 30 to 60</v>
      </c>
      <c r="F5" s="52">
        <f>_xll.Assistant.XL.RIK_AC("INF15__;INF05@E=1,S=6,G=0,T=0,P=0:@R=A,S=1001|103,V={0}:R=B,S=401,V={1}:R=C,S=205,V={2}:R=D,S=101,V={3}:R=E,S=112,V={4}:",$C$7,$C$8,$I17,$C$4,$C$5)</f>
        <v>231.6</v>
      </c>
    </row>
    <row r="6" spans="1:23" ht="14.25" customHeight="1" x14ac:dyDescent="0.2">
      <c r="B6" s="50" t="str">
        <f>IF(G1="FR","Date de situation",IF(G1="NL","Datum",IF(G1="DE","Datum","Date")))</f>
        <v>Datum</v>
      </c>
      <c r="C6" s="61">
        <v>45764</v>
      </c>
      <c r="E6" s="58" t="str">
        <f>"From "&amp;$I$15&amp;" to "&amp;$J$15</f>
        <v>From 60 to 90</v>
      </c>
      <c r="F6" s="52">
        <f>_xll.Assistant.XL.RIK_AC("INF15__;INF05@E=1,S=6,G=0,T=0,P=0:@R=A,S=1001|103,V={0}:R=B,S=401,V={1}:R=C,S=205,V={2}:R=D,S=101,V={3}:R=E,S=112,V={4}:",$C$7,$C$8,$J17,$C$4,$C$5)</f>
        <v>1738.77</v>
      </c>
    </row>
    <row r="7" spans="1:23" ht="14.25" customHeight="1" x14ac:dyDescent="0.2">
      <c r="B7" s="50" t="str">
        <f>IF(G1="FR","Tiers - Code",IF(G1="NL","Derdenreferentie",IF(G1="DE","Referenz","Third party reference")))</f>
        <v>Referenz</v>
      </c>
      <c r="C7" s="60" t="s">
        <v>1</v>
      </c>
      <c r="E7" s="58" t="str">
        <f>"From "&amp;$J$15&amp;" to "&amp;$K$15</f>
        <v>From 90 to 120</v>
      </c>
      <c r="F7" s="52">
        <f>_xll.Assistant.XL.RIK_AC("INF15__;INF05@E=1,S=6,G=0,T=0,P=0:@R=A,S=1001|103,V={0}:R=B,S=401,V={1}:R=C,S=205,V={2}:R=D,S=101,V={3}:R=E,S=112,V={4}:",$C$7,$C$8,$K17,$C$4,$C$5)</f>
        <v>7756.1</v>
      </c>
    </row>
    <row r="8" spans="1:23" ht="14.25" customHeight="1" x14ac:dyDescent="0.2">
      <c r="B8" s="50" t="str">
        <f>IF(G1="FR","Lettrage Statut",IF(G1="NL","Afpuntingsstatus",IF(G1="DE","Zuordnung","Matching status")))</f>
        <v>Zuordnung</v>
      </c>
      <c r="C8" s="62" t="s">
        <v>0</v>
      </c>
      <c r="E8" s="58" t="str">
        <f>"&gt; "&amp;$K$15&amp;" days"</f>
        <v>&gt; 120 days</v>
      </c>
      <c r="F8" s="52">
        <f>_xll.Assistant.XL.RIK_AC("INF15__;INF05@E=1,S=6,G=0,T=0,P=0:@R=A,S=1001|103,V={0}:R=B,S=401,V={1}:R=C,S=205,V={2}:R=D,S=101,V={3}:R=E,S=112,V={4}:",$C$7,$C$8,$L17,$C$4,$C$5)</f>
        <v>99168.57</v>
      </c>
    </row>
    <row r="9" spans="1:23" ht="14.25" customHeight="1" x14ac:dyDescent="0.2">
      <c r="E9" s="58" t="str">
        <f>IF(G1="FR","Montant non échu",IF(G1="NL","Niet vervallen",IF(G1="DE","Nicht fällig","Amount Not Overdue")))</f>
        <v>Nicht fällig</v>
      </c>
      <c r="F9" s="52">
        <f>_xll.Assistant.XL.RIK_AC("INF15__;INF05@E=1,S=6,G=0,T=0,P=0:@R=A,S=1001|103,V={0}:R=B,S=401,V={1}:R=C,S=205,V={2}:R=D,S=101,V={3}:R=E,S=112,V={4}:",$C$7,$C$8,$M17,$C$4,$C$5)</f>
        <v>0</v>
      </c>
    </row>
    <row r="10" spans="1:23" ht="14.25" customHeight="1" x14ac:dyDescent="0.2">
      <c r="B10" s="47"/>
    </row>
    <row r="14" spans="1:23" ht="14.25" customHeight="1" x14ac:dyDescent="0.25">
      <c r="I14" s="63">
        <f>H15+1</f>
        <v>31</v>
      </c>
      <c r="J14" s="63">
        <f t="shared" ref="J14:L14" si="0">I15+1</f>
        <v>61</v>
      </c>
      <c r="K14" s="63">
        <f t="shared" si="0"/>
        <v>91</v>
      </c>
      <c r="L14" s="63">
        <f t="shared" si="0"/>
        <v>121</v>
      </c>
    </row>
    <row r="15" spans="1:23" ht="14.25" customHeight="1" x14ac:dyDescent="0.25">
      <c r="G15" s="63">
        <v>0</v>
      </c>
      <c r="H15" s="63" t="s">
        <v>2</v>
      </c>
      <c r="I15" s="63">
        <v>60</v>
      </c>
      <c r="J15" s="63">
        <v>90</v>
      </c>
      <c r="K15" s="63">
        <v>120</v>
      </c>
    </row>
    <row r="16" spans="1:23" ht="18" x14ac:dyDescent="0.2">
      <c r="C16" s="55" t="str">
        <f>IF(G1="FR","Type - Client",IF(G1="NL","Type Derde",IF(G1="DE","Kontokorrent","Third-party Type")))</f>
        <v>Kontokorrent</v>
      </c>
      <c r="D16" s="55" t="str">
        <f>IF(G1="FR","Tiers - Code",IF(G1="NL","Bedrijfsreferentie",IF(G1="DE","Referenz","(Party's) company reference")))</f>
        <v>Referenz</v>
      </c>
      <c r="E16" s="55" t="str">
        <f>IF(G1="FR","Tiers - Nom",IF(G1="NL","Naam derden",IF(G1="DE","Name","Party's name")))</f>
        <v>Name</v>
      </c>
      <c r="F16" s="55" t="str">
        <f>IF(G1="FR","Solde",IF(G1="NL","Saldo",IF(G1="DE","Saldo","Balance amount")))</f>
        <v>Saldo</v>
      </c>
      <c r="G16" s="55" t="str">
        <f>IF(G1="FR","Montant échu",IF(G1="NL","Openstaande posten",IF(G1="DE","Ausstehender Betrag","Overdue amount")))</f>
        <v>Ausstehender Betrag</v>
      </c>
      <c r="H16" s="55" t="str">
        <f>"&lt; "&amp;$H$15&amp;" days"</f>
        <v>&lt; 30 days</v>
      </c>
      <c r="I16" s="55" t="str">
        <f>"From "&amp;$H$15&amp;" to "&amp;$I$15</f>
        <v>From 30 to 60</v>
      </c>
      <c r="J16" s="55" t="str">
        <f>"From "&amp;$I$15&amp;" to "&amp;$J$15</f>
        <v>From 60 to 90</v>
      </c>
      <c r="K16" s="55" t="str">
        <f>"From "&amp;$J$15&amp;" to "&amp;$K$15</f>
        <v>From 90 to 120</v>
      </c>
      <c r="L16" s="55" t="str">
        <f>"&gt; "&amp;$K$15&amp;" days"</f>
        <v>&gt; 120 days</v>
      </c>
      <c r="M16" s="55" t="str">
        <f>IF(G1="FR","Montant non échu",IF(G1="NL","Niet vervallen",IF(G1="DE","Nicht fällig","Amount Not Overdue")))</f>
        <v>Nicht fällig</v>
      </c>
    </row>
    <row r="17" spans="3:15" ht="14.25" customHeight="1" outlineLevel="1" x14ac:dyDescent="0.2">
      <c r="C17" s="53" t="str">
        <f>_xll.Assistant.XL.RIK_AL("INF15__2_0_0,F=B='1',U='0',I='0',FN='Calibri',FS='10',FC='#FFFFFF',BC='#A5A5A5',AH='1',AV='1',Br=[$top-$bottom],BrS='1',BrC='#778899'_1,C=Total,F=B='1',U='0',I='0',FN='Calibri',FS='10',FC='#000000',BC='#FFFFFF',AH='1',AV"&amp;"='1',Br=[$top-$bottom],BrS='1',BrC='#778899'_0_1_0_1_D=20x11;INF05@E=0,S=1001|1,G=0,T=0,P=0,O=NF='Texte'_B='0'_U='0'_I='0'_FN='Calibri'_FS='10'_FC='#000000'_BC='#FFFFFF'_AH='1'_AV='1'_Br=[]_BrS='0'_BrC='#FFFFFF'_WpT='0':"&amp;"E=0,S=1001|103,G=0,T=0,P=0,O=NF='Texte'_B='0'_U='0'_I='0'_FN='Calibri'_FS='10'_FC='#000000'_BC='#FFFFFF'_AH='1'_AV='1'_Br=[]_BrS='0'_BrC='#FFFFFF'_WpT='0':E=0,S=1001|104,G=0,T=0,P=0,O=NF='Texte'_B='0'_U='0'_I='0'_FN='Cal"&amp;"ibri'_FS='10'_FC='#000000'_BC='#FFFFFF'_AH='1'_AV='1'_Br=[]_BrS='0'_BrC='#FFFFFF'_WpT='0':E=1,S=6,G=0,T=0,P=0,O=NF='Nombre'_B='0'_U='0'_I='0'_FN='Calibri'_FS='10'_FC='#000000'_BC='#FFFFFF'_AH='3'_AV='1'_Br=[]_BrS='0'_BrC"&amp;"='#FFFFFF'_WpT='0':L=Montant1,E=1,G=0,T=1,P=0,F=SI([205]={0};[6];0),Y=0,O=NF='Nombre'_B='0'_U='0'_I='0'_FN='Calibri'_FS='10'_FC='#000000'_BC='#FFFFFF'_AH='3'_AV='1'_Br=[]_BrS='0'_BrC='#FFFFFF'_WpT='0':L=Montant2,E=1,G=0,"&amp;"T=0,P=0,F=SI([205]={1};[6];0),Y=0,O=NF='Nombre'_B='0'_U='0'_I='0'_FN='Calibri'_FS='10'_FC='#000000'_BC='#FFFFFF'_AH='3'_AV='1'_Br=[]_BrS='0'_BrC='#FFFFFF'_WpT='0':L=Montant3,E=1,G=0,T=0,P=0,F=SI([205]={2};[6];0),Y=0,O=NF"&amp;"='Nombre'_B='0'_U='0'_I='0'_FN='Calibri'_FS='10'_FC='#000000'_BC='#FFFFFF'_AH='3'_AV='1'_Br=[]_BrS='0'_BrC='#FFFFFF'_WpT='0':L=Montant4,E=1,G=0,T=0,P=0,F=SI([205]={3};[6];0),Y=0,O=NF='Nombre'_B='0'_U='0'_I='0'_FN='Calibr"&amp;"i'_FS='10'_FC='#000000'_BC='#FFFFFF'_AH='3'_AV='1'_Br=[]_BrS='0'_BrC='#FFFFFF'_WpT='0':L=Montant5,E=1,G=0,T=0,P=0,F=SI([205]={4};[6];0),Y=0,O=NF='Nombre'_B='0'_U='0'_I='0'_FN='Calibri'_FS='10'_FC='#000000'_BC='#FFFFFF'_A"&amp;"H='3'_AV='1'_Br=[]_BrS='0'_BrC='#FFFFFF'_WpT='0':L=Montant6,E=1,G=0,T=0,P=0,F=SI([205]={5};[6];0),Y=0,O=NF='Nombre'_B='0'_U='0'_I='0'_FN='Calibri'_FS='10'_FC='#000000'_BC='#FFFFFF'_AH='3'_AV='1'_Br=[]_BrS='0'_BrC='#FFFFF"&amp;"F'_WpT='0':L=Montant7,E=1,G=0,T=0,P=0,F=SI(ET([205]={6};[204]={7});[6];0),Y=0,O=NF='Nombre'_B='0'_U='0'_I='0'_FN='Calibri'_FS='10'_FC='#000000'_BC='#FFFFFF'_AH='3'_AV='1'_Br=[]_BrS='0'_BrC='#FFFFFF'_WpT='0':@R=A,S=101,V="&amp;"{8}:R=B,S=1001|103,V={9}:R=C,S=112,V={10}:R=D,S=401,V={11}:",$G17,$H17,$I17,$J17,$K17,$L17,$M17,$G17,$C$4,$C$7,$C$5,$C$8)</f>
        <v/>
      </c>
      <c r="D17" s="53"/>
      <c r="E17" s="53"/>
      <c r="F17" s="53"/>
      <c r="G17" s="54" t="str">
        <f>"&lt;="&amp;YEAR(C6)&amp;RIGHT("0"&amp;MONTH(C6),2)&amp;RIGHT("0"&amp;DAY(C6),2)</f>
        <v>&lt;=20250417</v>
      </c>
      <c r="H17" s="54" t="str">
        <f>YEAR(TEXT($C$6-H15,"JJ/MM/AAAA"))&amp;RIGHT("0"&amp;MONTH(TEXT($C$6-H15,"JJ/MM/AAAA")),2)&amp;RIGHT("0"&amp;DAY(TEXT($C$6-H15,"JJ/MM/AAAA")),2)&amp;".."&amp;YEAR($C$6)&amp;RIGHT("0"&amp;MONTH($C$6),2)&amp;RIGHT("0"&amp;DAY($C$6),2)</f>
        <v>20250318..20250417</v>
      </c>
      <c r="I17" s="54" t="str">
        <f>YEAR(TEXT($C$6-I15,"JJ/MM/AAAA"))&amp;RIGHT("0"&amp;MONTH(TEXT($C$6-I15,"JJ/MM/AAAA")),2)&amp;RIGHT("0"&amp;DAY(TEXT($C$6-I15,"JJ/MM/AAAA")),2)&amp;".."&amp;YEAR($C$6-I14)&amp;RIGHT("0"&amp;MONTH($C$6-I14),2)&amp;RIGHT("0"&amp;DAY($C$6-I14),2)</f>
        <v>20250216..20250317</v>
      </c>
      <c r="J17" s="54" t="str">
        <f>YEAR(TEXT($C$6-J15,"JJ/MM/AAAA"))&amp;RIGHT("0"&amp;MONTH(TEXT($C$6-J15,"JJ/MM/AAAA")),2)&amp;RIGHT("0"&amp;DAY(TEXT($C$6-J15,"JJ/MM/AAAA")),2)&amp;".."&amp;YEAR($C$6-J14)&amp;RIGHT("0"&amp;MONTH($C$6-J14),2)&amp;RIGHT("0"&amp;DAY($C$6-J14),2)</f>
        <v>20250117..20250215</v>
      </c>
      <c r="K17" s="54" t="str">
        <f>YEAR(TEXT($C$6-K15,"JJ/MM/AAAA"))&amp;RIGHT("0"&amp;MONTH(TEXT($C$6-K15,"JJ/MM/AAAA")),2)&amp;RIGHT("0"&amp;DAY(TEXT($C$6-K15,"JJ/MM/AAAA")),2)&amp;".."&amp;YEAR($C$6-K14)&amp;RIGHT("0"&amp;MONTH($C$6-K14),2)&amp;RIGHT("0"&amp;DAY($C$6-K14),2)</f>
        <v>20241218..20250116</v>
      </c>
      <c r="L17" s="54" t="str">
        <f>"&lt;"&amp;YEAR($C$6-L14)&amp;RIGHT("0"&amp;MONTH($C$6-L14),2)&amp;RIGHT("0"&amp;DAY($C$6-L14),2)</f>
        <v>&lt;20241217</v>
      </c>
      <c r="M17" s="54" t="str">
        <f>"&gt;"&amp;YEAR(C6)&amp;RIGHT("0"&amp;MONTH(C6),2)&amp;RIGHT("0"&amp;DAY(C6),2)</f>
        <v>&gt;20250417</v>
      </c>
      <c r="O17" s="2"/>
    </row>
    <row r="18" spans="3:15" ht="12.75" x14ac:dyDescent="0.2">
      <c r="C18" s="64" t="s">
        <v>14</v>
      </c>
      <c r="D18" s="64" t="s">
        <v>69</v>
      </c>
      <c r="E18" s="64" t="s">
        <v>70</v>
      </c>
      <c r="F18" s="66">
        <v>65.099999999999994</v>
      </c>
      <c r="G18" s="66">
        <v>65.099999999999994</v>
      </c>
      <c r="H18" s="66">
        <v>0</v>
      </c>
      <c r="I18" s="66">
        <v>65.099999999999994</v>
      </c>
      <c r="J18" s="66">
        <v>0</v>
      </c>
      <c r="K18" s="66">
        <v>0</v>
      </c>
      <c r="L18" s="66">
        <v>0</v>
      </c>
      <c r="M18" s="66">
        <v>0</v>
      </c>
    </row>
    <row r="19" spans="3:15" ht="12.75" collapsed="1" x14ac:dyDescent="0.2">
      <c r="C19" s="64" t="s">
        <v>14</v>
      </c>
      <c r="D19" s="64" t="s">
        <v>71</v>
      </c>
      <c r="E19" s="64" t="s">
        <v>72</v>
      </c>
      <c r="F19" s="66">
        <v>190</v>
      </c>
      <c r="G19" s="66">
        <v>190</v>
      </c>
      <c r="H19" s="66">
        <v>190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</row>
    <row r="20" spans="3:15" ht="12.75" x14ac:dyDescent="0.2">
      <c r="C20" s="64" t="s">
        <v>14</v>
      </c>
      <c r="D20" s="64" t="s">
        <v>73</v>
      </c>
      <c r="E20" s="64" t="s">
        <v>74</v>
      </c>
      <c r="F20" s="66">
        <v>2176.62</v>
      </c>
      <c r="G20" s="66">
        <v>2176.62</v>
      </c>
      <c r="H20" s="66">
        <v>2176.62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3:15" ht="12.75" x14ac:dyDescent="0.2">
      <c r="C21" s="64" t="s">
        <v>14</v>
      </c>
      <c r="D21" s="64" t="s">
        <v>15</v>
      </c>
      <c r="E21" s="64" t="s">
        <v>16</v>
      </c>
      <c r="F21" s="66">
        <v>2881.6299999999997</v>
      </c>
      <c r="G21" s="66">
        <v>2881.6299999999997</v>
      </c>
      <c r="H21" s="66">
        <v>119.2</v>
      </c>
      <c r="I21" s="66">
        <v>0</v>
      </c>
      <c r="J21" s="66">
        <v>0</v>
      </c>
      <c r="K21" s="66">
        <v>-544.5</v>
      </c>
      <c r="L21" s="66">
        <v>3306.93</v>
      </c>
      <c r="M21" s="66">
        <v>0</v>
      </c>
    </row>
    <row r="22" spans="3:15" ht="12.75" collapsed="1" x14ac:dyDescent="0.2">
      <c r="C22" s="64" t="s">
        <v>14</v>
      </c>
      <c r="D22" s="64" t="s">
        <v>17</v>
      </c>
      <c r="E22" s="64" t="s">
        <v>18</v>
      </c>
      <c r="F22" s="66">
        <v>87117.5</v>
      </c>
      <c r="G22" s="66">
        <v>87117.5</v>
      </c>
      <c r="H22" s="66">
        <v>0</v>
      </c>
      <c r="I22" s="66">
        <v>0</v>
      </c>
      <c r="J22" s="66">
        <v>0</v>
      </c>
      <c r="K22" s="66">
        <v>0</v>
      </c>
      <c r="L22" s="66">
        <v>87117.5</v>
      </c>
      <c r="M22" s="66">
        <v>0</v>
      </c>
    </row>
    <row r="23" spans="3:15" ht="12.75" x14ac:dyDescent="0.2">
      <c r="C23" s="64" t="s">
        <v>14</v>
      </c>
      <c r="D23" s="64" t="s">
        <v>19</v>
      </c>
      <c r="E23" s="64" t="s">
        <v>20</v>
      </c>
      <c r="F23" s="66">
        <v>45.99</v>
      </c>
      <c r="G23" s="66">
        <v>45.99</v>
      </c>
      <c r="H23" s="66">
        <v>0</v>
      </c>
      <c r="I23" s="66">
        <v>0</v>
      </c>
      <c r="J23" s="66">
        <v>0</v>
      </c>
      <c r="K23" s="66">
        <v>0</v>
      </c>
      <c r="L23" s="66">
        <v>45.99</v>
      </c>
      <c r="M23" s="66">
        <v>0</v>
      </c>
    </row>
    <row r="24" spans="3:15" ht="12.75" x14ac:dyDescent="0.2">
      <c r="C24" s="64" t="s">
        <v>14</v>
      </c>
      <c r="D24" s="64" t="s">
        <v>21</v>
      </c>
      <c r="E24" s="64" t="s">
        <v>22</v>
      </c>
      <c r="F24" s="66">
        <v>20.57</v>
      </c>
      <c r="G24" s="66">
        <v>20.57</v>
      </c>
      <c r="H24" s="66">
        <v>0</v>
      </c>
      <c r="I24" s="66">
        <v>0</v>
      </c>
      <c r="J24" s="66">
        <v>0</v>
      </c>
      <c r="K24" s="66">
        <v>0</v>
      </c>
      <c r="L24" s="66">
        <v>20.57</v>
      </c>
      <c r="M24" s="66">
        <v>0</v>
      </c>
    </row>
    <row r="25" spans="3:15" ht="12.75" collapsed="1" x14ac:dyDescent="0.2">
      <c r="C25" s="64" t="s">
        <v>14</v>
      </c>
      <c r="D25" s="64" t="s">
        <v>23</v>
      </c>
      <c r="E25" s="64" t="s">
        <v>24</v>
      </c>
      <c r="F25" s="66">
        <v>2228.2800000000002</v>
      </c>
      <c r="G25" s="66">
        <v>2228.2800000000002</v>
      </c>
      <c r="H25" s="66">
        <v>1028.5</v>
      </c>
      <c r="I25" s="66">
        <v>0</v>
      </c>
      <c r="J25" s="66">
        <v>0</v>
      </c>
      <c r="K25" s="66">
        <v>0</v>
      </c>
      <c r="L25" s="66">
        <v>1199.7800000000002</v>
      </c>
      <c r="M25" s="66">
        <v>0</v>
      </c>
    </row>
    <row r="26" spans="3:15" ht="12.75" x14ac:dyDescent="0.2">
      <c r="C26" s="64" t="s">
        <v>14</v>
      </c>
      <c r="D26" s="64" t="s">
        <v>75</v>
      </c>
      <c r="E26" s="64" t="s">
        <v>76</v>
      </c>
      <c r="F26" s="66">
        <v>1888.52</v>
      </c>
      <c r="G26" s="66">
        <v>1888.52</v>
      </c>
      <c r="H26" s="66">
        <v>149.75</v>
      </c>
      <c r="I26" s="66">
        <v>0</v>
      </c>
      <c r="J26" s="66">
        <v>1738.77</v>
      </c>
      <c r="K26" s="66">
        <v>0</v>
      </c>
      <c r="L26" s="66">
        <v>0</v>
      </c>
      <c r="M26" s="66">
        <v>0</v>
      </c>
    </row>
    <row r="27" spans="3:15" ht="12.75" x14ac:dyDescent="0.2">
      <c r="C27" s="64" t="s">
        <v>14</v>
      </c>
      <c r="D27" s="64" t="s">
        <v>25</v>
      </c>
      <c r="E27" s="64" t="s">
        <v>26</v>
      </c>
      <c r="F27" s="66">
        <v>72.599999999999994</v>
      </c>
      <c r="G27" s="66">
        <v>72.599999999999994</v>
      </c>
      <c r="H27" s="66">
        <v>0</v>
      </c>
      <c r="I27" s="66">
        <v>0</v>
      </c>
      <c r="J27" s="66">
        <v>0</v>
      </c>
      <c r="K27" s="66">
        <v>0</v>
      </c>
      <c r="L27" s="66">
        <v>72.599999999999994</v>
      </c>
      <c r="M27" s="66">
        <v>0</v>
      </c>
    </row>
    <row r="28" spans="3:15" ht="12.75" collapsed="1" x14ac:dyDescent="0.2">
      <c r="C28" s="64" t="s">
        <v>14</v>
      </c>
      <c r="D28" s="64" t="s">
        <v>27</v>
      </c>
      <c r="E28" s="64" t="s">
        <v>28</v>
      </c>
      <c r="F28" s="66">
        <v>242</v>
      </c>
      <c r="G28" s="66">
        <v>242</v>
      </c>
      <c r="H28" s="66">
        <v>0</v>
      </c>
      <c r="I28" s="66">
        <v>0</v>
      </c>
      <c r="J28" s="66">
        <v>0</v>
      </c>
      <c r="K28" s="66">
        <v>0</v>
      </c>
      <c r="L28" s="66">
        <v>242</v>
      </c>
      <c r="M28" s="66">
        <v>0</v>
      </c>
    </row>
    <row r="29" spans="3:15" ht="12.75" x14ac:dyDescent="0.2">
      <c r="C29" s="64" t="s">
        <v>14</v>
      </c>
      <c r="D29" s="64" t="s">
        <v>29</v>
      </c>
      <c r="E29" s="64" t="s">
        <v>30</v>
      </c>
      <c r="F29" s="66">
        <v>56.57</v>
      </c>
      <c r="G29" s="66">
        <v>56.57</v>
      </c>
      <c r="H29" s="66">
        <v>0</v>
      </c>
      <c r="I29" s="66">
        <v>0</v>
      </c>
      <c r="J29" s="66">
        <v>0</v>
      </c>
      <c r="K29" s="66">
        <v>0</v>
      </c>
      <c r="L29" s="66">
        <v>56.57</v>
      </c>
      <c r="M29" s="66">
        <v>0</v>
      </c>
    </row>
    <row r="30" spans="3:15" ht="12.75" x14ac:dyDescent="0.2">
      <c r="C30" s="64" t="s">
        <v>14</v>
      </c>
      <c r="D30" s="64" t="s">
        <v>31</v>
      </c>
      <c r="E30" s="64" t="s">
        <v>32</v>
      </c>
      <c r="F30" s="66">
        <v>5631.8899999999994</v>
      </c>
      <c r="G30" s="66">
        <v>5631.8899999999994</v>
      </c>
      <c r="H30" s="66">
        <v>100</v>
      </c>
      <c r="I30" s="66">
        <v>0</v>
      </c>
      <c r="J30" s="66">
        <v>0</v>
      </c>
      <c r="K30" s="66">
        <v>0</v>
      </c>
      <c r="L30" s="66">
        <v>5531.8899999999994</v>
      </c>
      <c r="M30" s="66">
        <v>0</v>
      </c>
    </row>
    <row r="31" spans="3:15" ht="12.75" collapsed="1" x14ac:dyDescent="0.2">
      <c r="C31" s="64" t="s">
        <v>14</v>
      </c>
      <c r="D31" s="64" t="s">
        <v>33</v>
      </c>
      <c r="E31" s="64" t="s">
        <v>34</v>
      </c>
      <c r="F31" s="66">
        <v>60.5</v>
      </c>
      <c r="G31" s="66">
        <v>60.5</v>
      </c>
      <c r="H31" s="66">
        <v>0</v>
      </c>
      <c r="I31" s="66">
        <v>0</v>
      </c>
      <c r="J31" s="66">
        <v>0</v>
      </c>
      <c r="K31" s="66">
        <v>0</v>
      </c>
      <c r="L31" s="66">
        <v>60.5</v>
      </c>
      <c r="M31" s="66">
        <v>0</v>
      </c>
    </row>
    <row r="32" spans="3:15" ht="12.75" x14ac:dyDescent="0.2">
      <c r="C32" s="64" t="s">
        <v>14</v>
      </c>
      <c r="D32" s="64" t="s">
        <v>77</v>
      </c>
      <c r="E32" s="64" t="s">
        <v>78</v>
      </c>
      <c r="F32" s="66">
        <v>8630.5400000000027</v>
      </c>
      <c r="G32" s="66">
        <v>8630.5400000000027</v>
      </c>
      <c r="H32" s="66">
        <v>223.94</v>
      </c>
      <c r="I32" s="66">
        <v>106</v>
      </c>
      <c r="J32" s="66">
        <v>0</v>
      </c>
      <c r="K32" s="66">
        <v>8300.6</v>
      </c>
      <c r="L32" s="66">
        <v>0</v>
      </c>
      <c r="M32" s="66">
        <v>0</v>
      </c>
    </row>
    <row r="33" spans="3:13" ht="12.75" x14ac:dyDescent="0.2">
      <c r="C33" s="64" t="s">
        <v>14</v>
      </c>
      <c r="D33" s="64" t="s">
        <v>35</v>
      </c>
      <c r="E33" s="64" t="s">
        <v>36</v>
      </c>
      <c r="F33" s="66">
        <v>301.60000000000002</v>
      </c>
      <c r="G33" s="66">
        <v>301.60000000000002</v>
      </c>
      <c r="H33" s="66">
        <v>91</v>
      </c>
      <c r="I33" s="66">
        <v>0</v>
      </c>
      <c r="J33" s="66">
        <v>0</v>
      </c>
      <c r="K33" s="66">
        <v>0</v>
      </c>
      <c r="L33" s="66">
        <v>222.3</v>
      </c>
      <c r="M33" s="66">
        <v>0</v>
      </c>
    </row>
    <row r="34" spans="3:13" ht="12.75" collapsed="1" x14ac:dyDescent="0.2">
      <c r="C34" s="64" t="s">
        <v>14</v>
      </c>
      <c r="D34" s="64" t="s">
        <v>37</v>
      </c>
      <c r="E34" s="64" t="s">
        <v>38</v>
      </c>
      <c r="F34" s="66">
        <v>809.15</v>
      </c>
      <c r="G34" s="66">
        <v>809.15</v>
      </c>
      <c r="H34" s="66">
        <v>0</v>
      </c>
      <c r="I34" s="66">
        <v>0</v>
      </c>
      <c r="J34" s="66">
        <v>0</v>
      </c>
      <c r="K34" s="66">
        <v>0</v>
      </c>
      <c r="L34" s="66">
        <v>809.15</v>
      </c>
      <c r="M34" s="66">
        <v>0</v>
      </c>
    </row>
    <row r="35" spans="3:13" ht="12.75" x14ac:dyDescent="0.2">
      <c r="C35" s="64" t="s">
        <v>14</v>
      </c>
      <c r="D35" s="64" t="s">
        <v>39</v>
      </c>
      <c r="E35" s="64" t="s">
        <v>40</v>
      </c>
      <c r="F35" s="66">
        <v>355.07</v>
      </c>
      <c r="G35" s="66">
        <v>355.07</v>
      </c>
      <c r="H35" s="66">
        <v>0</v>
      </c>
      <c r="I35" s="66">
        <v>0</v>
      </c>
      <c r="J35" s="66">
        <v>0</v>
      </c>
      <c r="K35" s="66">
        <v>0</v>
      </c>
      <c r="L35" s="66">
        <v>355.07</v>
      </c>
      <c r="M35" s="66">
        <v>0</v>
      </c>
    </row>
    <row r="36" spans="3:13" ht="12.75" x14ac:dyDescent="0.2">
      <c r="C36" s="64" t="s">
        <v>14</v>
      </c>
      <c r="D36" s="64" t="s">
        <v>41</v>
      </c>
      <c r="E36" s="64" t="s">
        <v>42</v>
      </c>
      <c r="F36" s="66">
        <v>188.22</v>
      </c>
      <c r="G36" s="66">
        <v>188.22</v>
      </c>
      <c r="H36" s="66">
        <v>0</v>
      </c>
      <c r="I36" s="66">
        <v>60.5</v>
      </c>
      <c r="J36" s="66">
        <v>0</v>
      </c>
      <c r="K36" s="66">
        <v>0</v>
      </c>
      <c r="L36" s="66">
        <v>127.72</v>
      </c>
      <c r="M36" s="66">
        <v>0</v>
      </c>
    </row>
    <row r="37" spans="3:13" ht="12.75" collapsed="1" x14ac:dyDescent="0.2">
      <c r="C37" s="65" t="s">
        <v>43</v>
      </c>
      <c r="D37" s="65"/>
      <c r="E37" s="65"/>
      <c r="F37" s="67">
        <v>112962.35000000005</v>
      </c>
      <c r="G37" s="67">
        <v>112962.35000000005</v>
      </c>
      <c r="H37" s="67">
        <v>4079.0099999999998</v>
      </c>
      <c r="I37" s="67">
        <v>231.6</v>
      </c>
      <c r="J37" s="67">
        <v>1738.77</v>
      </c>
      <c r="K37" s="67">
        <v>7756.1</v>
      </c>
      <c r="L37" s="67">
        <v>99168.570000000022</v>
      </c>
      <c r="M37" s="67">
        <v>0</v>
      </c>
    </row>
    <row r="38" spans="3:13" ht="12.75" x14ac:dyDescent="0.2"/>
    <row r="39" spans="3:13" ht="12.75" x14ac:dyDescent="0.2"/>
    <row r="40" spans="3:13" ht="12.75" x14ac:dyDescent="0.2"/>
    <row r="41" spans="3:13" ht="12.75" collapsed="1" x14ac:dyDescent="0.2"/>
    <row r="42" spans="3:13" ht="12.75" x14ac:dyDescent="0.2"/>
    <row r="43" spans="3:13" ht="12.75" x14ac:dyDescent="0.2"/>
    <row r="44" spans="3:13" ht="12.75" x14ac:dyDescent="0.2"/>
    <row r="45" spans="3:13" ht="12.75" collapsed="1" x14ac:dyDescent="0.2"/>
    <row r="46" spans="3:13" ht="12.75" x14ac:dyDescent="0.2"/>
    <row r="47" spans="3:13" ht="12.75" x14ac:dyDescent="0.2"/>
    <row r="48" spans="3:13" ht="12.75" x14ac:dyDescent="0.2"/>
    <row r="49" ht="12.75" collapsed="1" x14ac:dyDescent="0.2"/>
    <row r="50" ht="12.75" x14ac:dyDescent="0.2"/>
    <row r="51" ht="12.75" x14ac:dyDescent="0.2"/>
    <row r="52" ht="12.75" collapsed="1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collapsed="1" x14ac:dyDescent="0.2"/>
    <row r="77" ht="12.75" x14ac:dyDescent="0.2"/>
    <row r="78" ht="12.75" x14ac:dyDescent="0.2"/>
    <row r="79" ht="12.75" collapsed="1" x14ac:dyDescent="0.2"/>
    <row r="80" ht="12.75" x14ac:dyDescent="0.2"/>
    <row r="81" spans="14:14" ht="12.75" x14ac:dyDescent="0.2"/>
    <row r="82" spans="14:14" ht="12.75" collapsed="1" x14ac:dyDescent="0.2"/>
    <row r="83" spans="14:14" ht="12.75" x14ac:dyDescent="0.2"/>
    <row r="84" spans="14:14" ht="12.75" x14ac:dyDescent="0.2"/>
    <row r="85" spans="14:14" ht="12.75" x14ac:dyDescent="0.2"/>
    <row r="86" spans="14:14" ht="12.75" x14ac:dyDescent="0.2"/>
    <row r="87" spans="14:14" ht="12.75" collapsed="1" x14ac:dyDescent="0.2">
      <c r="N87" s="1"/>
    </row>
    <row r="88" spans="14:14" ht="12.75" x14ac:dyDescent="0.2"/>
    <row r="89" spans="14:14" ht="12.75" x14ac:dyDescent="0.2"/>
    <row r="90" spans="14:14" ht="12.75" x14ac:dyDescent="0.2"/>
    <row r="91" spans="14:14" ht="12.75" collapsed="1" x14ac:dyDescent="0.2"/>
    <row r="92" spans="14:14" ht="12.75" x14ac:dyDescent="0.2"/>
    <row r="93" spans="14:14" ht="12.75" x14ac:dyDescent="0.2"/>
    <row r="94" spans="14:14" ht="12.75" x14ac:dyDescent="0.2"/>
    <row r="95" spans="14:14" ht="12.75" x14ac:dyDescent="0.2"/>
    <row r="96" spans="14:14" ht="12.75" x14ac:dyDescent="0.2"/>
    <row r="97" ht="12.75" x14ac:dyDescent="0.2"/>
    <row r="98" ht="12.75" collapsed="1" x14ac:dyDescent="0.2"/>
    <row r="99" ht="12.75" x14ac:dyDescent="0.2"/>
    <row r="100" ht="12.75" x14ac:dyDescent="0.2"/>
    <row r="101" ht="12.75" x14ac:dyDescent="0.2"/>
    <row r="102" ht="12.75" collapsed="1" x14ac:dyDescent="0.2"/>
    <row r="103" ht="12.75" x14ac:dyDescent="0.2"/>
    <row r="104" ht="12.75" x14ac:dyDescent="0.2"/>
    <row r="105" ht="12.75" collapsed="1" x14ac:dyDescent="0.2"/>
    <row r="106" ht="12.75" x14ac:dyDescent="0.2"/>
    <row r="107" ht="12.75" x14ac:dyDescent="0.2"/>
    <row r="108" ht="12.75" collapsed="1" x14ac:dyDescent="0.2"/>
    <row r="109" ht="12.75" x14ac:dyDescent="0.2"/>
    <row r="110" ht="12.75" x14ac:dyDescent="0.2"/>
    <row r="111" ht="12.75" collapsed="1" x14ac:dyDescent="0.2"/>
    <row r="112" ht="12.75" x14ac:dyDescent="0.2"/>
    <row r="113" ht="12.75" x14ac:dyDescent="0.2"/>
    <row r="114" ht="12.75" collapsed="1" x14ac:dyDescent="0.2"/>
    <row r="115" ht="12.75" x14ac:dyDescent="0.2"/>
    <row r="116" ht="12.75" x14ac:dyDescent="0.2"/>
    <row r="117" ht="12.75" collapsed="1" x14ac:dyDescent="0.2"/>
    <row r="118" ht="12.75" x14ac:dyDescent="0.2"/>
    <row r="119" ht="12.75" x14ac:dyDescent="0.2"/>
    <row r="120" ht="12.75" x14ac:dyDescent="0.2"/>
    <row r="121" ht="12.75" collapsed="1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collapsed="1" x14ac:dyDescent="0.2"/>
    <row r="131" ht="12.75" x14ac:dyDescent="0.2"/>
    <row r="132" ht="12.75" x14ac:dyDescent="0.2"/>
    <row r="133" ht="12.75" x14ac:dyDescent="0.2"/>
    <row r="134" ht="12.75" collapsed="1" x14ac:dyDescent="0.2"/>
    <row r="135" ht="12.75" x14ac:dyDescent="0.2"/>
    <row r="136" ht="12.75" x14ac:dyDescent="0.2"/>
    <row r="137" ht="12.75" collapsed="1" x14ac:dyDescent="0.2"/>
    <row r="138" ht="12.75" x14ac:dyDescent="0.2"/>
    <row r="139" ht="12.75" x14ac:dyDescent="0.2"/>
    <row r="140" ht="12.75" collapsed="1" x14ac:dyDescent="0.2"/>
    <row r="141" ht="12.75" x14ac:dyDescent="0.2"/>
    <row r="142" ht="12.75" x14ac:dyDescent="0.2"/>
    <row r="143" ht="12.75" collapsed="1" x14ac:dyDescent="0.2"/>
    <row r="144" ht="12.75" x14ac:dyDescent="0.2"/>
    <row r="145" ht="12.75" x14ac:dyDescent="0.2"/>
    <row r="146" ht="12.75" collapsed="1" x14ac:dyDescent="0.2"/>
    <row r="147" ht="12.75" x14ac:dyDescent="0.2"/>
    <row r="148" ht="12.75" x14ac:dyDescent="0.2"/>
    <row r="149" ht="12.75" collapsed="1" x14ac:dyDescent="0.2"/>
    <row r="150" ht="12.75" x14ac:dyDescent="0.2"/>
    <row r="151" ht="12.75" x14ac:dyDescent="0.2"/>
    <row r="152" ht="12.75" x14ac:dyDescent="0.2"/>
    <row r="153" ht="12.75" collapsed="1" x14ac:dyDescent="0.2"/>
    <row r="154" ht="12.75" x14ac:dyDescent="0.2"/>
    <row r="155" ht="12.75" x14ac:dyDescent="0.2"/>
    <row r="156" ht="12.75" x14ac:dyDescent="0.2"/>
    <row r="157" ht="12.75" x14ac:dyDescent="0.2"/>
    <row r="158" ht="12.75" collapsed="1" x14ac:dyDescent="0.2"/>
    <row r="159" ht="12.75" x14ac:dyDescent="0.2"/>
    <row r="160" ht="12.75" x14ac:dyDescent="0.2"/>
    <row r="161" ht="12.75" x14ac:dyDescent="0.2"/>
    <row r="162" ht="12.75" collapsed="1" x14ac:dyDescent="0.2"/>
    <row r="163" ht="12.75" x14ac:dyDescent="0.2"/>
    <row r="164" ht="12.75" x14ac:dyDescent="0.2"/>
    <row r="165" ht="12.75" collapsed="1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collapsed="1" x14ac:dyDescent="0.2"/>
    <row r="182" ht="12.75" x14ac:dyDescent="0.2"/>
    <row r="183" ht="12.75" x14ac:dyDescent="0.2"/>
    <row r="184" ht="12.75" collapsed="1" x14ac:dyDescent="0.2"/>
    <row r="185" ht="12.75" x14ac:dyDescent="0.2"/>
    <row r="186" ht="12.75" x14ac:dyDescent="0.2"/>
    <row r="187" ht="12.75" x14ac:dyDescent="0.2"/>
    <row r="188" ht="12.75" x14ac:dyDescent="0.2"/>
    <row r="189" ht="12.75" collapsed="1" x14ac:dyDescent="0.2"/>
    <row r="190" ht="12.75" x14ac:dyDescent="0.2"/>
    <row r="191" ht="12.75" x14ac:dyDescent="0.2"/>
    <row r="192" ht="12.75" x14ac:dyDescent="0.2"/>
    <row r="193" ht="12.75" x14ac:dyDescent="0.2"/>
    <row r="194" ht="12.75" collapsed="1" x14ac:dyDescent="0.2"/>
    <row r="195" ht="12.75" x14ac:dyDescent="0.2"/>
    <row r="196" ht="12.75" x14ac:dyDescent="0.2"/>
    <row r="197" ht="12.75" x14ac:dyDescent="0.2"/>
    <row r="198" ht="12.75" x14ac:dyDescent="0.2"/>
    <row r="199" ht="12.75" collapsed="1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collapsed="1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collapsed="1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collapsed="1" x14ac:dyDescent="0.2"/>
    <row r="224" ht="12.75" x14ac:dyDescent="0.2"/>
    <row r="225" spans="15:16" ht="12.75" x14ac:dyDescent="0.2"/>
    <row r="226" spans="15:16" ht="12.75" collapsed="1" x14ac:dyDescent="0.2"/>
    <row r="227" spans="15:16" ht="14.25" customHeight="1" x14ac:dyDescent="0.2">
      <c r="O227" s="1"/>
      <c r="P227" s="1"/>
    </row>
    <row r="230" spans="15:16" ht="14.25" customHeight="1" collapsed="1" x14ac:dyDescent="0.2"/>
    <row r="236" spans="15:16" ht="14.25" customHeight="1" collapsed="1" x14ac:dyDescent="0.2"/>
    <row r="239" spans="15:16" ht="14.25" customHeight="1" collapsed="1" x14ac:dyDescent="0.2"/>
    <row r="242" ht="14.25" customHeight="1" collapsed="1" x14ac:dyDescent="0.2"/>
    <row r="248" ht="14.25" customHeight="1" collapsed="1" x14ac:dyDescent="0.2"/>
    <row r="251" ht="14.25" customHeight="1" collapsed="1" x14ac:dyDescent="0.2"/>
    <row r="261" ht="14.25" customHeight="1" collapsed="1" x14ac:dyDescent="0.2"/>
    <row r="264" ht="14.25" customHeight="1" collapsed="1" x14ac:dyDescent="0.2"/>
    <row r="270" ht="14.25" customHeight="1" collapsed="1" x14ac:dyDescent="0.2"/>
    <row r="273" ht="14.25" customHeight="1" collapsed="1" x14ac:dyDescent="0.2"/>
    <row r="277" ht="14.25" customHeight="1" collapsed="1" x14ac:dyDescent="0.2"/>
    <row r="282" ht="14.25" customHeight="1" collapsed="1" x14ac:dyDescent="0.2"/>
    <row r="285" ht="14.25" customHeight="1" collapsed="1" x14ac:dyDescent="0.2"/>
    <row r="288" ht="14.25" customHeight="1" collapsed="1" x14ac:dyDescent="0.2"/>
    <row r="292" ht="14.25" customHeight="1" collapsed="1" x14ac:dyDescent="0.2"/>
    <row r="297" ht="14.25" customHeight="1" collapsed="1" x14ac:dyDescent="0.2"/>
    <row r="300" ht="14.25" customHeight="1" collapsed="1" x14ac:dyDescent="0.2"/>
    <row r="303" ht="14.25" customHeight="1" collapsed="1" x14ac:dyDescent="0.2"/>
    <row r="306" ht="14.25" customHeight="1" collapsed="1" x14ac:dyDescent="0.2"/>
    <row r="309" ht="14.25" customHeight="1" collapsed="1" x14ac:dyDescent="0.2"/>
    <row r="313" ht="14.25" customHeight="1" collapsed="1" x14ac:dyDescent="0.2"/>
    <row r="316" ht="14.25" customHeight="1" collapsed="1" x14ac:dyDescent="0.2"/>
    <row r="319" ht="14.25" customHeight="1" collapsed="1" x14ac:dyDescent="0.2"/>
    <row r="324" ht="14.25" customHeight="1" collapsed="1" x14ac:dyDescent="0.2"/>
    <row r="327" ht="14.25" customHeight="1" collapsed="1" x14ac:dyDescent="0.2"/>
    <row r="510" spans="3:13" ht="14.25" customHeight="1" x14ac:dyDescent="0.2">
      <c r="C510" s="1"/>
      <c r="D510" s="1"/>
      <c r="E510" s="1"/>
      <c r="F510" s="3"/>
      <c r="G510" s="3"/>
      <c r="H510" s="3"/>
      <c r="I510" s="3"/>
      <c r="J510" s="3"/>
      <c r="K510" s="3"/>
      <c r="L510" s="3"/>
      <c r="M510" s="3"/>
    </row>
    <row r="1659" spans="14:14" ht="14.25" customHeight="1" x14ac:dyDescent="0.2">
      <c r="N1659" s="1"/>
    </row>
    <row r="1799" spans="15:16" ht="14.25" customHeight="1" x14ac:dyDescent="0.2">
      <c r="O1799" s="1"/>
      <c r="P1799" s="1"/>
    </row>
  </sheetData>
  <phoneticPr fontId="13" type="noConversion"/>
  <dataValidations count="1">
    <dataValidation type="list" allowBlank="1" showInputMessage="1" showErrorMessage="1" sqref="G1" xr:uid="{AA58A16A-E240-4AD2-8909-A40B6AF96FB1}">
      <formula1>"EN,FR,DE,NL"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5C3B-4785-4A5E-88B0-508E6CFEA250}">
  <dimension ref="A1:C2"/>
  <sheetViews>
    <sheetView workbookViewId="0"/>
  </sheetViews>
  <sheetFormatPr defaultColWidth="11.42578125" defaultRowHeight="12.75" x14ac:dyDescent="0.2"/>
  <sheetData>
    <row r="1" spans="1:3" ht="409.5" x14ac:dyDescent="0.2">
      <c r="C1" s="4" t="s">
        <v>80</v>
      </c>
    </row>
    <row r="2" spans="1:3" ht="153" x14ac:dyDescent="0.2">
      <c r="A2" s="4" t="s">
        <v>79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32dd7c-41f6-492d-a1a3-c58eb02cf4f8}" enabled="0" method="" siteId="{3e32dd7c-41f6-492d-a1a3-c58eb02cf4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Handleiding</vt:lpstr>
      <vt:lpstr>Prise en Main</vt:lpstr>
      <vt:lpstr>Anweisungen</vt:lpstr>
      <vt:lpstr>Fälligkeiten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RONDEAU</dc:creator>
  <cp:lastModifiedBy>Daenen, Wilfried</cp:lastModifiedBy>
  <cp:lastPrinted>2017-10-03T14:30:16Z</cp:lastPrinted>
  <dcterms:created xsi:type="dcterms:W3CDTF">2013-11-04T10:30:25Z</dcterms:created>
  <dcterms:modified xsi:type="dcterms:W3CDTF">2025-04-22T05:51:40Z</dcterms:modified>
</cp:coreProperties>
</file>