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0" yWindow="0" windowWidth="24120" windowHeight="13620" activeTab="4"/>
  </bookViews>
  <sheets>
    <sheet name="Aanpak" sheetId="29" r:id="rId1"/>
    <sheet name="Boordtabel" sheetId="25" r:id="rId2"/>
    <sheet name="Jaarlijkse DAP" sheetId="3" r:id="rId3"/>
    <sheet name="Fiche vaste activa" sheetId="5" r:id="rId4"/>
    <sheet name="Jaarl. afw. toev.terugn. afschr" sheetId="6" r:id="rId5"/>
    <sheet name="RIK_PARAMS" sheetId="33" state="veryHidden" r:id="rId6"/>
  </sheets>
  <externalReferences>
    <externalReference r:id="rId7"/>
    <externalReference r:id="rId8"/>
  </externalReferences>
  <definedNames>
    <definedName name="ANNEEN">[1]Feuil2!$A$16:$A$28</definedName>
    <definedName name="HTML_CodePage" hidden="1">1252</definedName>
    <definedName name="HTML_Control" localSheetId="0" hidden="1">{"'Soldes de Gestion'!$C$10:$F$30"}</definedName>
    <definedName name="HTML_Control" localSheetId="1" hidden="1">{"'Soldes de Gestion'!$C$10:$F$30"}</definedName>
    <definedName name="HTML_Control" hidden="1">{"'Soldes de Gestion'!$C$10:$F$30"}</definedName>
    <definedName name="HTML_Description" hidden="1">""</definedName>
    <definedName name="HTML_Email" hidden="1">""</definedName>
    <definedName name="HTML_Header" hidden="1">"Les chiffres significatifs"</definedName>
    <definedName name="HTML_LastUpdate" hidden="1">"17/12/98"</definedName>
    <definedName name="HTML_LineAfter" hidden="1">FALSE</definedName>
    <definedName name="HTML_LineBefore" hidden="1">FALSE</definedName>
    <definedName name="HTML_Name" hidden="1">"Synex System France"</definedName>
    <definedName name="HTML_OBDlg2" hidden="1">TRUE</definedName>
    <definedName name="HTML_OBDlg4" hidden="1">TRUE</definedName>
    <definedName name="HTML_OS" hidden="1">0</definedName>
    <definedName name="HTML_PathFile" hidden="1">"C:\Mes Documents\Web\site\monHTML.htm"</definedName>
    <definedName name="HTML_Title" hidden="1">"Les chiffres du mois de Janvier"</definedName>
    <definedName name="k">#REF!</definedName>
    <definedName name="Mois">[1]Feuil2!$A$1:$A$12</definedName>
    <definedName name="_xlnm.Print_Area" localSheetId="1">Boordtabel!$A$1:$Q$38</definedName>
    <definedName name="_xlnm.Print_Titles" localSheetId="4">'Jaarl. afw. toev.terugn. afschr'!$1:$8</definedName>
    <definedName name="_xlnm.Print_Titles" localSheetId="2">'Jaarlijkse DAP'!$1:$8</definedName>
    <definedName name="Zone_collage">[2]Démarrage!$G$8:$H$10,[2]Démarrage!$G$13:$H$18,[2]Démarrage!$G$20:$H$23,[2]Démarrage!$G$25:$H$28,[2]Démarrage!$L$8:$M$10,[2]Démarrage!$L$13:$M$18,[2]Démarrage!$L$20:$M$23,[2]Démarrage!$L$25:$M$28</definedName>
  </definedNames>
  <calcPr calcId="145621"/>
  <fileRecoveryPr autoRecover="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K6" i="25"/>
  <c r="M6" i="25"/>
  <c r="A6" i="25"/>
  <c r="C6" i="25"/>
  <c r="F10" i="6"/>
  <c r="F11" i="6"/>
  <c r="F12" i="6"/>
  <c r="F13" i="6"/>
  <c r="F14" i="6"/>
  <c r="F15" i="6"/>
  <c r="F16" i="6"/>
  <c r="F17" i="6"/>
  <c r="F18" i="6"/>
  <c r="F19" i="6"/>
  <c r="F20" i="6"/>
  <c r="F22" i="6"/>
  <c r="F23" i="6"/>
  <c r="F24" i="6"/>
  <c r="F25" i="6"/>
  <c r="F26" i="6"/>
  <c r="F27" i="6"/>
  <c r="F28" i="6"/>
  <c r="F29" i="6"/>
  <c r="F31" i="6"/>
  <c r="F32" i="6"/>
  <c r="F33" i="6"/>
  <c r="F34" i="6"/>
  <c r="F35" i="6"/>
  <c r="F37" i="6"/>
  <c r="F38" i="6"/>
  <c r="F39" i="6"/>
  <c r="F40" i="6"/>
  <c r="F42" i="6"/>
  <c r="F43" i="6"/>
  <c r="F44" i="6"/>
  <c r="F45" i="6"/>
  <c r="F46" i="6"/>
  <c r="F48" i="6"/>
  <c r="F49" i="6"/>
  <c r="F50" i="6"/>
  <c r="F51" i="6"/>
  <c r="F52" i="6"/>
  <c r="AA2" i="25"/>
  <c r="Z2" i="25"/>
  <c r="R1" i="25"/>
  <c r="S1" i="25" s="1"/>
  <c r="T1" i="25" s="1"/>
  <c r="A7" i="6"/>
  <c r="I7" i="25"/>
  <c r="A7" i="25"/>
  <c r="A10" i="25"/>
  <c r="K7" i="25"/>
  <c r="C7" i="25"/>
  <c r="I10" i="25"/>
  <c r="M7" i="25"/>
  <c r="G11" i="5"/>
  <c r="J12" i="5"/>
  <c r="G6" i="5"/>
  <c r="G5" i="5"/>
  <c r="G12" i="5"/>
  <c r="J9" i="5"/>
  <c r="J11" i="5"/>
  <c r="G10" i="5"/>
  <c r="G4" i="5"/>
  <c r="G9" i="5"/>
  <c r="G3" i="5"/>
  <c r="A7" i="5"/>
  <c r="A4" i="5"/>
  <c r="A7" i="3"/>
</calcChain>
</file>

<file path=xl/comments1.xml><?xml version="1.0" encoding="utf-8"?>
<comments xmlns="http://schemas.openxmlformats.org/spreadsheetml/2006/main">
  <authors>
    <author>Elodie CORMAND</author>
  </authors>
  <commentList>
    <comment ref="A10" authorId="0">
      <text>
        <r>
          <rPr>
            <b/>
            <sz val="9"/>
            <color indexed="81"/>
            <rFont val="Tahoma"/>
            <family val="2"/>
          </rPr>
          <t>Assistant Graphique</t>
        </r>
      </text>
    </comment>
    <comment ref="I10" authorId="0">
      <text>
        <r>
          <rPr>
            <b/>
            <sz val="9"/>
            <color indexed="81"/>
            <rFont val="Tahoma"/>
            <family val="2"/>
          </rPr>
          <t>Assistant Graphique</t>
        </r>
      </text>
    </comment>
  </commentList>
</comments>
</file>

<file path=xl/comments2.xml><?xml version="1.0" encoding="utf-8"?>
<comments xmlns="http://schemas.openxmlformats.org/spreadsheetml/2006/main">
  <authors>
    <author>Elodie CORMAND</author>
  </authors>
  <commentList>
    <comment ref="A7" authorId="0">
      <text>
        <r>
          <rPr>
            <b/>
            <sz val="9"/>
            <color indexed="81"/>
            <rFont val="Tahoma"/>
            <family val="2"/>
          </rPr>
          <t>Assistant Liste</t>
        </r>
      </text>
    </comment>
  </commentList>
</comments>
</file>

<file path=xl/comments3.xml><?xml version="1.0" encoding="utf-8"?>
<comments xmlns="http://schemas.openxmlformats.org/spreadsheetml/2006/main">
  <authors>
    <author>Emmanuel PICOT</author>
    <author>Elodie CORMAND</author>
  </authors>
  <commentList>
    <comment ref="A4" authorId="0">
      <text>
        <r>
          <rPr>
            <b/>
            <sz val="9"/>
            <color indexed="81"/>
            <rFont val="Tahoma"/>
            <family val="2"/>
          </rPr>
          <t>Assistant Volet Office</t>
        </r>
      </text>
    </comment>
    <comment ref="A7" authorId="1">
      <text>
        <r>
          <rPr>
            <b/>
            <sz val="9"/>
            <color indexed="81"/>
            <rFont val="Tahoma"/>
            <family val="2"/>
          </rPr>
          <t>Assistant Liste</t>
        </r>
      </text>
    </comment>
  </commentList>
</comments>
</file>

<file path=xl/comments4.xml><?xml version="1.0" encoding="utf-8"?>
<comments xmlns="http://schemas.openxmlformats.org/spreadsheetml/2006/main">
  <authors>
    <author>Elodie CORMAND</author>
  </authors>
  <commentList>
    <comment ref="A7" authorId="0">
      <text>
        <r>
          <rPr>
            <b/>
            <sz val="9"/>
            <color indexed="81"/>
            <rFont val="Tahoma"/>
            <family val="2"/>
          </rPr>
          <t>Assistant Liste</t>
        </r>
      </text>
    </comment>
  </commentList>
</comments>
</file>

<file path=xl/sharedStrings.xml><?xml version="1.0" encoding="utf-8"?>
<sst xmlns="http://schemas.openxmlformats.org/spreadsheetml/2006/main" count="168" uniqueCount="116">
  <si>
    <t>Total</t>
  </si>
  <si>
    <t>VNC début Plan</t>
  </si>
  <si>
    <t>VNC Fin Plan</t>
  </si>
  <si>
    <t>Dotation Plan</t>
  </si>
  <si>
    <t>2013</t>
  </si>
  <si>
    <t>00001 Bureaux commerciaux</t>
  </si>
  <si>
    <t>00018 Entrepôt de stockage</t>
  </si>
  <si>
    <t>000230 Atelier fabrication Or</t>
  </si>
  <si>
    <t>000231 Toiture Atelier Or</t>
  </si>
  <si>
    <t>000232 Aménagt. internes Atelier Or</t>
  </si>
  <si>
    <t>000233 Climatisation Atelier Or</t>
  </si>
  <si>
    <t>000240 Atelier fabrication Argent</t>
  </si>
  <si>
    <t>000241 Toiture Atelier Argent</t>
  </si>
  <si>
    <t>000242 Aménagt. internes Atelier Argent</t>
  </si>
  <si>
    <t>000243 Climatisation Atelier Argent</t>
  </si>
  <si>
    <t>00003 Machine outils</t>
  </si>
  <si>
    <t>00007 Fraisseuses</t>
  </si>
  <si>
    <t>00014 Moteur rechange machine outil 00003</t>
  </si>
  <si>
    <t>00015 Pompes hydraulique</t>
  </si>
  <si>
    <t>00008 Fax</t>
  </si>
  <si>
    <t>00013 Téléphones</t>
  </si>
  <si>
    <t>00002 Etagères</t>
  </si>
  <si>
    <t xml:space="preserve">00004 Bureaux </t>
  </si>
  <si>
    <t>00011 Fauteuils</t>
  </si>
  <si>
    <t>Valeur Acquisition</t>
  </si>
  <si>
    <t>Bien Code-Intitulé</t>
  </si>
  <si>
    <t>Famille Constructions</t>
  </si>
  <si>
    <t>Famille Installations Techniques</t>
  </si>
  <si>
    <t>Famille Matériel de bureau et informatique</t>
  </si>
  <si>
    <t>Famille Mobilier</t>
  </si>
  <si>
    <t>Année Plan</t>
  </si>
  <si>
    <t>*</t>
  </si>
  <si>
    <t>2017</t>
  </si>
  <si>
    <t>2011</t>
  </si>
  <si>
    <t>00009 Fourgonnette Jumper</t>
  </si>
  <si>
    <t>00010 Renault Kangoo</t>
  </si>
  <si>
    <t>00017 Citroen C6</t>
  </si>
  <si>
    <t>00019 Serveur  Microgiga T1000</t>
  </si>
  <si>
    <t>00020 Presse hydraulique</t>
  </si>
  <si>
    <t>00021 Camion G 420</t>
  </si>
  <si>
    <t>Amort. Fiscal</t>
  </si>
  <si>
    <t>Amort. Economique</t>
  </si>
  <si>
    <t>Amort. Dérogatoire</t>
  </si>
  <si>
    <t>Intitulé Famille Constructions</t>
  </si>
  <si>
    <t>Intitulé Famille Installations Techniques</t>
  </si>
  <si>
    <t>Intitulé Famille Mobilier</t>
  </si>
  <si>
    <t>Dotation/Reprise Amort. Dérogatoire</t>
  </si>
  <si>
    <t>Famille Véhicules de tourisme</t>
  </si>
  <si>
    <t>Famille Véhicules utilitaires</t>
  </si>
  <si>
    <t xml:space="preserve">000250 Four </t>
  </si>
  <si>
    <t>000251 Revêtement intérieur four</t>
  </si>
  <si>
    <t>00022 Imprimante laser</t>
  </si>
  <si>
    <t>Intitulé Famille Matériel de bureau et informatique</t>
  </si>
  <si>
    <t>00023 Renault Laguna 2</t>
  </si>
  <si>
    <t>00024 Citroen DS 4</t>
  </si>
  <si>
    <t>00025 BMW I3</t>
  </si>
  <si>
    <t>Intitulé Famille Véhicules de tourisme</t>
  </si>
  <si>
    <t>Intitulé Famille Véhicules utilitaires</t>
  </si>
  <si>
    <t>1993</t>
  </si>
  <si>
    <t>1994</t>
  </si>
  <si>
    <t>1995</t>
  </si>
  <si>
    <t>1996</t>
  </si>
  <si>
    <t>1997</t>
  </si>
  <si>
    <t>1998</t>
  </si>
  <si>
    <t>1999</t>
  </si>
  <si>
    <t>2000</t>
  </si>
  <si>
    <t>2001</t>
  </si>
  <si>
    <t>2002</t>
  </si>
  <si>
    <t>2003</t>
  </si>
  <si>
    <t>2004</t>
  </si>
  <si>
    <t>2005</t>
  </si>
  <si>
    <t>2006</t>
  </si>
  <si>
    <t>2007</t>
  </si>
  <si>
    <t>2008</t>
  </si>
  <si>
    <t>2009</t>
  </si>
  <si>
    <t>2010</t>
  </si>
  <si>
    <t>2012</t>
  </si>
  <si>
    <t>{
  "Name": "CacheManager_Fiche Immobilisation",
  "Column": 2,
  "Length": 1,
  "IsEncrypted": false
}</t>
  </si>
  <si>
    <t>{
  "Name": "CacheManager_Tableau de bord",
  "Column": 3,
  "Length": 1,
  "IsEncrypted": false
}</t>
  </si>
  <si>
    <t>{
  "Formulas": {
    "=RIK_AC(\"INF36__;INF02@E=1,S=89,G=0,T=0,P=0:@R=A,S=8,V={0}:\";$B$4)": 1,
    "=RIK_AC(\"INF36__;INF02@E=1,S=10,G=0,T=0,P=0:@R=A,S=8,V={0}:\";$B4)": 2,
    "=RIK_AC(\"INF36__;INF02@E=0,S=11,G=0,T=0,P=0:@R=A,S=8,V={0}:\";$B$4)": 3,
    "=RIK_AC(\"INF36__;INF02@E=1,S=97,G=0,T=0,P=0:@R=A,S=8,V={0}:\";$B$4)": 4,
    "=RIK_AC(\"INF36__;INF02@E=0,S=100,G=0,T=0,P=0:@R=A,S=8,V={0}:\";$B$4)": 5,
    "=RIK_AC(\"INF36__;INF02@E=0,S=12,G=0,T=0,P=0:@R=A,S=8,V={0}:\";$B4)": 6,
    "=RIK_AC(\"INF36__;INF02@E=0,S=21,G=0,T=0,P=0:@R=A,S=8,V={0}:\";$B$4)": 7,
    "=RIK_AC(\"INF36__;INF02@E=0,S=87,G=0,T=0,P=0:@R=A,S=8,V={0}:\";$B$4)": 8,
    "=RIK_AC(\"INF36__;INF02@E=0,S=27,G=0,T=0,P=0:@R=A,S=8,V={0}:\";$B$4)": 9,
    "=RIK_AC(\"INF36__;INF02@E=0,S=6,G=0,T=0,P=0:@R=A,S=8,V={0}:\";$B$4)": 10,
    "=RIK_AC(\"INF36__;INF02@E=1,S=13,G=0,T=0,P=0:@R=A,S=8,V={0}:\";$B$4)": 11
  },
  "ItemPool": {
    "Items": {
      "1": {
        "$type": "Inside.Core.Formula.Definition.DefinitionAC, Inside.Core.Formula",
        "ID": 1,
        "Results": [
          [
            0.0
          ]
        ],
        "Statistics": {
          "CreationDate": "2017-10-27T12:37:05.8066424+02:00",
          "LastRefreshDate": "2017-10-27T12:50:25.0137712+02:00",
          "TotalRefreshCount": 4,
          "CustomInfo": {}
        }
      },
      "2": {
        "$type": "Inside.Core.Formula.Definition.DefinitionAC, Inside.Core.Formula",
        "ID": 2,
        "Results": [
          [
            4000000.0
          ]
        ],
        "Statistics": {
          "CreationDate": "2017-10-27T12:37:05.8901069+02:00",
          "LastRefreshDate": "2017-10-27T12:50:25.0637176+02:00",
          "TotalRefreshCount": 4,
          "CustomInfo": {}
        }
      },
      "3": {
        "$type": "Inside.Core.Formula.Definition.DefinitionAC, Inside.Core.Formula",
        "ID": 3,
        "Results": [
          [
            "1993-09-21T00:00:00"
          ]
        ],
        "Statistics": {
          "CreationDate": "2017-10-27T12:37:05.9067627+02:00",
          "LastRefreshDate": "2017-10-27T12:50:25.0981203+02:00",
          "TotalRefreshCount": 4,
          "CustomInfo": {}
        }
      },
      "4": {
        "$type": "Inside.Core.Formula.Definition.DefinitionAC, Inside.Core.Formula",
        "ID": 4,
        "Results": [
          [
            0.0
          ]
        ],
        "Statistics": {
          "CreationDate": "2017-10-27T12:37:05.9400564+02:00",
          "LastRefreshDate": "2017-10-27T12:50:25.0304273+02:00",
          "TotalRefreshCount": 4,
          "CustomInfo": {}
        }
      },
      "5": {
        "$type": "Inside.Core.Formula.Definition.DefinitionAC, Inside.Core.Formula",
        "ID": 5,
        "Results": [
          [
            "Neuf"
          ]
        ],
        "Statistics": {
          "CreationDate": "2017-10-27T12:37:05.9582159+02:00",
          "LastRefreshDate": "2017-10-27T12:50:25.0637176+02:00",
          "TotalRefreshCount": 4,
          "CustomInfo": {}
        }
      },
      "6": {
        "$type": "Inside.Core.Formula.Definition.DefinitionAC, Inside.Core.Formula",
        "ID": 6,
        "Results": [
          [
            "1993-09-21T00:00:00"
          ]
        ],
        "Statistics": {
          "CreationDate": "2017-10-27T12:37:05.9677056+02:00",
          "LastRefreshDate": "2017-10-27T12:50:25.107248+02:00",
          "TotalRefreshCount": 4,
          "CustomInfo": {}
        }
      },
      "7": {
        "$type": "Inside.Core.Formula.Definition.DefinitionAC, Inside.Core.Formula",
        "ID": 7,
        "Results": [
          [
            20
          ]
        ],
        "Statistics": {
          "CreationDate": "2017-10-27T12:37:05.9732061+02:00",
          "LastRefreshDate": "2017-10-27T12:50:25.0304273+02:00",
          "TotalRefreshCount": 4,
          "CustomInfo": {}
        }
      },
      "8": {
        "$type": "Inside.Core.Formula.Definition.DefinitionAC, Inside.Core.Formula",
        "ID": 8,
        "Results": [
          [
            ""
          ]
        ],
        "Statistics": {
          "CreationDate": "2017-10-27T12:37:05.9893414+02:00",
          "LastRefreshDate": "2017-10-27T12:50:25.0878597+02:00",
          "TotalRefreshCount": 4,
          "CustomInfo": {}
        }
      },
      "9": {
        "$type": "Inside.Core.Formula.Definition.DefinitionAC, Inside.Core.Formula",
        "ID": 9,
        "Results": [
          [
            "Entrepôt"
          ]
        ],
        "Statistics": {
          "CreationDate": "2017-10-27T12:37:06.006398+02:00",
          "LastRefreshDate": "2017-10-27T12:50:25.1261437+02:00",
          "TotalRefreshCount": 4,
          "CustomInfo": {}
        }
      },
      "10": {
        "$type": "Inside.Core.Formula.Definition.DefinitionAC, Inside.Core.Formula",
        "ID": 10,
        "Results": [
          [
            "00006"
          ]
        ],
        "Statistics": {
          "CreationDate": "2017-10-27T12:37:06.0225539+02:00",
          "LastRefreshDate": "2017-10-27T12:50:25.1336643+02:00",
          "TotalRefreshCount": 4,
          "CustomInfo": {}
        }
      },
      "11": {
        "$type": "Inside.Core.Formula.Definition.DefinitionAC, Inside.Core.Formula",
        "ID": 11,
        "Results": [
          [
            2.0
          ]
        ],
        "Statistics": {
          "CreationDate": "2017-10-27T12:37:06.0505524+02:00",
          "LastRefreshDate": "2017-10-27T12:50:25.0470804+02:00",
          "TotalRefreshCount": 4,
          "CustomInfo": {}
        }
      }
    },
    "LastID": 11
  }
}</t>
  </si>
  <si>
    <t>{
  "Formulas": {
    "=RIK_AC(\"INF36__;INF01@E=8,S=6,G=0,T=0,P=0:@R=A,S=70,V={0}:R=B,S=84,V={1}:\";$G$1;$Z$2)": 1,
    "=RIK_AC(\"INF36__;INF02@E=1,S=80,G=0,T=0,P=0:@R=D,S=83,V=OUI:R=A,S=71,V={0}:R=B,S=81,V={1}:R=C,S=86,V={2}:\";$K$1;$M$1;$G$1)": 2,
    "=RIK_AC(\"INF36__;INF01@E=8,S=6,G=0,T=0,P=0:@R=A,S=70,V={0}:R=B,S=73,V=&lt;NULL&gt;:R=C,S=84,V={1}:\";$G$1;$T$1)": 3,
    "=RIK_AC(\"INF36__;INF02@E=1,S=77,G=0,T=0,P=0:@R=D,S=83,V=OUI:R=A,S=71,V={0}:R=B,S=81,V={1}:R=C,S=86,V={2}:\";$K$1;$M$1;$G$1)": 4,
    "=RIK_AC(\"INF36__;INF01@E=8,S=6,G=0,T=0,P=0:@R=A,S=70,V={0}:R=B,S=73,V={1}:\";$G$1;$Z$2)": 5,
    "=RIK_AC(\"INF36__;INF01@E=8,S=6,G=0,T=0,P=0:@R=A,S=70,V={0}:R=B,S=84,V={1}:R=C,S=69,V=OUI:\";$G$1;$Z$2)": 6,
    "=RIK_AC(\"INF36__;INF01@E=8,S=6,G=0,T=0,P=0:@R=A,S=70,V={0}:R=B,S=73,V={1}:R=C,S=69,V=OUI:\";$G$1;$Z$2)": 7,
    "=RIK_AC(\"INF36__;INF02@E=1,S=80,G=0,T=0,P=0:@R=A,S=83,V=OUI:R=B,S=71,V={0}:R=C,S=81,V={1}:R=D,S=86,V={2}:\";$K$1;$M$1;$G$1)": 8,
    "=RIK_AC(\"INF36__;INF02@E=1,S=77,G=0,T=0,P=0:@R=A,S=83,V=OUI:R=B,S=71,V={0}:R=C,S=81,V={1}:R=D,S=86,V={2}:\";$K$1;$M$1;$G$1)": 9
  },
  "ItemPool": {
    "Items": {
      "1": {
        "$type": "Inside.Core.Formula.Definition.DefinitionAC, Inside.Core.Formula",
        "ID": 1,
        "Results": [
          [
            0
          ]
        ],
        "Statistics": {
          "CreationDate": "2017-10-27T12:37:02.6059995+02:00",
          "LastRefreshDate": "2017-10-27T12:37:02.939843+02:00",
          "TotalRefreshCount": 1,
          "CustomInfo": {}
        }
      },
      "2": {
        "$type": "Inside.Core.Formula.Definition.DefinitionAC, Inside.Core.Formula",
        "ID": 2,
        "Results": [
          [
            2590195.88
          ]
        ],
        "Statistics": {
          "CreationDate": "2017-10-27T12:37:02.939843+02:00",
          "LastRefreshDate": "2017-10-27T12:37:02.9730128+02:00",
          "TotalRefreshCount": 1,
          "CustomInfo": {}
        }
      },
      "3": {
        "$type": "Inside.Core.Formula.Definition.DefinitionAC, Inside.Core.Formula",
        "ID": 3,
        "Results": [
          [
            32
          ]
        ],
        "Statistics": {
          "CreationDate": "2017-10-27T12:37:02.9893851+02:00",
          "LastRefreshDate": "2017-10-27T12:50:23.996705+02:00",
          "TotalRefreshCount": 3,
          "CustomInfo": {}
        }
      },
      "4": {
        "$type": "Inside.Core.Formula.Definition.DefinitionAC, Inside.Core.Formula",
        "ID": 4,
        "Results": [
          [
            400611.89
          ]
        ],
        "Statistics": {
          "CreationDate": "2017-10-27T12:37:03.0233528+02:00",
          "LastRefreshDate": "2017-10-27T12:37:03.057164+02:00",
          "TotalRefreshCount": 1,
          "CustomInfo": {}
        }
      },
      "5": {
        "$type": "Inside.Core.Formula.Definition.DefinitionAC, Inside.Core.Formula",
        "ID": 5,
        "Results": [
          [
            0
          ]
        ],
        "Statistics": {
          "CreationDate": "2017-10-27T12:37:03.0606656+02:00",
          "LastRefreshDate": "2017-10-27T12:37:03.0867807+02:00",
          "TotalRefreshCount": 1,
          "CustomInfo": {}
        }
      },
      "6": {
        "$type": "Inside.Core.Formula.Definition.DefinitionAC, Inside.Core.Formula",
        "ID": 6,
        "Results": [
          [
            0
          ]
        ],
        "Statistics": {
          "CreationDate": "2017-10-27T12:38:27.5066862+02:00",
          "LastRefreshDate": "2017-10-27T12:50:23.996705+02:00",
          "TotalRefreshCount": 3,
          "CustomInfo": {}
        }
      },
      "7": {
        "$type": "Inside.Core.Formula.Definition.DefinitionAC, Inside.Core.Formula",
        "ID": 7,
        "Results": [
          [
            0
          ]
        ],
        "Statistics": {
          "CreationDate": "2017-10-27T12:38:34.3231272+02:00",
          "LastRefreshDate": "2017-10-27T12:50:23.996705+02:00",
          "TotalRefreshCount": 3,
          "CustomInfo": {}
        }
      },
      "8": {
        "$type": "Inside.Core.Formula.Definition.DefinitionAC, Inside.Core.Formula",
        "ID": 8,
        "Results": [
          [
            2590195.88
          ]
        ],
        "Statistics": {
          "CreationDate": "2017-10-27T12:38:38.4418962+02:00",
          "LastRefreshDate": "2017-10-27T12:50:23.9635285+02:00",
          "TotalRefreshCount": 2,
          "CustomInfo": {}
        }
      },
      "9": {
        "$type": "Inside.Core.Formula.Definition.DefinitionAC, Inside.Core.Formula",
        "ID": 9,
        "Results": [
          [
            400611.89
          ]
        ],
        "Statistics": {
          "CreationDate": "2017-10-27T12:38:41.4550936+02:00",
          "LastRefreshDate": "2017-10-27T12:50:23.996705+02:00",
          "TotalRefreshCount": 2,
          "CustomInfo": {}
        }
      }
    },
    "LastID": 9
  }
}</t>
  </si>
  <si>
    <t>ONTDEK SAGE BI REPORTING</t>
  </si>
  <si>
    <t>MAAK VERBINDING MET SAGE BI REPORTING</t>
  </si>
  <si>
    <t>Sage BI Reporting schikt zich naar al uw vragen voor uw recurrente boordtabellen of uw gerichte analyses.
 De onmiddellijk uitgevoerde analyses kunnen vervolgens worden bijgewerkt, gerechtvaardigd en voorgesteld volgens verschillende weergaves en karakters.</t>
  </si>
  <si>
    <t>Boordtabel van VASTE ACTIVA</t>
  </si>
  <si>
    <t>Bedrijf:</t>
  </si>
  <si>
    <t>Afschrijvingsplan:</t>
  </si>
  <si>
    <t>Economisch</t>
  </si>
  <si>
    <t>Jaar:</t>
  </si>
  <si>
    <t>Financiële gegevens</t>
  </si>
  <si>
    <t>Materiële gegevens</t>
  </si>
  <si>
    <t>Filtercriteria:</t>
  </si>
  <si>
    <t>Munt: €</t>
  </si>
  <si>
    <t>Naam bedrijf:</t>
  </si>
  <si>
    <t>Bedrijf</t>
  </si>
  <si>
    <t>Opslagplaatsen</t>
  </si>
  <si>
    <t>Code goed</t>
  </si>
  <si>
    <t>Locatie</t>
  </si>
  <si>
    <t>Datum aankoop</t>
  </si>
  <si>
    <t>Financiële gegevens aankoop</t>
  </si>
  <si>
    <t>Type aankoop</t>
  </si>
  <si>
    <t>Hoeveelheid</t>
  </si>
  <si>
    <t>Verkoopwaarde</t>
  </si>
  <si>
    <t>Eco. afschrijvingsduur</t>
  </si>
  <si>
    <t>DE SELECTIECRITERIA WIJZIGEN OF DE VERSCHILLENDE BLADEN UPDATEN</t>
  </si>
  <si>
    <t>HET RESULTAAT ANALYSEREN</t>
  </si>
  <si>
    <t>Aantal activa</t>
  </si>
  <si>
    <t>Aanschaffingswaarde</t>
  </si>
  <si>
    <t>Financiële gegevens uitboeking</t>
  </si>
  <si>
    <t>Datum uitboeking</t>
  </si>
  <si>
    <t>Type uitboeking</t>
  </si>
  <si>
    <t>Fiche vaste activa</t>
  </si>
  <si>
    <t>Datum ingebruikneming</t>
  </si>
  <si>
    <t>Afwijkende toevoeg./terugn. afschr.</t>
  </si>
  <si>
    <t>Periode In/Uit</t>
  </si>
  <si>
    <t>Periode grafisch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</si>
</sst>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0\ &quot;€&quot;"/>
    <numFmt numFmtId="166" formatCode="#,##0\ &quot;€&quot;"/>
    <numFmt numFmtId="167" formatCode="_-* #,##0\ _€_-;\-* #,##0\ _€_-;_-* &quot;-&quot;??\ _€_-;_-@_-"/>
  </numFmts>
  <fonts count="42" x14ac:knownFonts="1">
    <font>
      <sz val="10"/>
      <name val="Arial"/>
    </font>
    <font>
      <sz val="11"/>
      <color theme="1"/>
      <name val="Calibri"/>
      <family val="2"/>
      <scheme val="minor"/>
    </font>
    <font>
      <sz val="10"/>
      <name val="Arial"/>
      <family val="2"/>
    </font>
    <font>
      <sz val="10"/>
      <color theme="1"/>
      <name val="Calibri"/>
      <family val="2"/>
    </font>
    <font>
      <sz val="10"/>
      <name val="Tahoma"/>
      <family val="2"/>
    </font>
    <font>
      <b/>
      <sz val="10"/>
      <color theme="1"/>
      <name val="Calibri"/>
      <family val="2"/>
      <scheme val="minor"/>
    </font>
    <font>
      <b/>
      <sz val="9"/>
      <color indexed="81"/>
      <name val="Tahoma"/>
      <family val="2"/>
    </font>
    <font>
      <sz val="10"/>
      <color rgb="FF000000"/>
      <name val="Arial"/>
      <family val="2"/>
    </font>
    <font>
      <sz val="10"/>
      <name val="Arial"/>
      <family val="2"/>
    </font>
    <font>
      <b/>
      <sz val="22"/>
      <color theme="8" tint="-0.499984740745262"/>
      <name val="Arial"/>
      <family val="2"/>
    </font>
    <font>
      <sz val="10"/>
      <name val="Arial"/>
      <family val="2"/>
    </font>
    <font>
      <b/>
      <sz val="11"/>
      <color theme="0"/>
      <name val="Arial"/>
      <family val="2"/>
    </font>
    <font>
      <b/>
      <sz val="14"/>
      <color theme="8" tint="-0.499984740745262"/>
      <name val="Arial"/>
      <family val="2"/>
    </font>
    <font>
      <sz val="11"/>
      <color theme="0"/>
      <name val="Arial"/>
      <family val="2"/>
    </font>
    <font>
      <i/>
      <sz val="10"/>
      <name val="Arial"/>
      <family val="2"/>
    </font>
    <font>
      <sz val="10"/>
      <color rgb="FF000000"/>
      <name val="Calibri"/>
      <family val="2"/>
    </font>
    <font>
      <sz val="10"/>
      <name val="Arial"/>
    </font>
    <font>
      <sz val="10"/>
      <name val="Arial"/>
      <family val="2"/>
    </font>
    <font>
      <b/>
      <sz val="22"/>
      <color theme="8" tint="-0.499984740745262"/>
      <name val="Arial"/>
      <family val="2"/>
    </font>
    <font>
      <i/>
      <sz val="10"/>
      <name val="Arial"/>
      <family val="2"/>
    </font>
    <font>
      <b/>
      <sz val="10"/>
      <color rgb="FF000000"/>
      <name val="Arial"/>
      <family val="2"/>
    </font>
    <font>
      <b/>
      <sz val="11"/>
      <color rgb="FF000000"/>
      <name val="Arial"/>
      <family val="2"/>
    </font>
    <font>
      <b/>
      <sz val="11"/>
      <color rgb="FFFFFFFF"/>
      <name val="Arial"/>
      <family val="2"/>
    </font>
    <font>
      <b/>
      <i/>
      <sz val="10"/>
      <color rgb="FF000000"/>
      <name val="Arial"/>
      <family val="2"/>
    </font>
    <font>
      <sz val="10"/>
      <color theme="8" tint="-0.499984740745262"/>
      <name val="Arial"/>
      <family val="2"/>
    </font>
    <font>
      <sz val="10"/>
      <color theme="0"/>
      <name val="Arial"/>
      <family val="2"/>
    </font>
    <font>
      <b/>
      <sz val="10"/>
      <color theme="8" tint="-0.499984740745262"/>
      <name val="Arial"/>
      <family val="2"/>
    </font>
    <font>
      <b/>
      <sz val="10"/>
      <color theme="0"/>
      <name val="Arial"/>
      <family val="2"/>
    </font>
    <font>
      <sz val="20"/>
      <color theme="0"/>
      <name val="Arial"/>
      <family val="2"/>
    </font>
    <font>
      <sz val="12"/>
      <color theme="0"/>
      <name val="Arial"/>
      <family val="2"/>
    </font>
    <font>
      <b/>
      <sz val="14"/>
      <color theme="0"/>
      <name val="Arial"/>
      <family val="2"/>
    </font>
    <font>
      <b/>
      <sz val="12"/>
      <color theme="4" tint="-0.249977111117893"/>
      <name val="Arial"/>
      <family val="2"/>
    </font>
    <font>
      <sz val="10"/>
      <color theme="9" tint="0.39997558519241921"/>
      <name val="Arial"/>
      <family val="2"/>
    </font>
    <font>
      <sz val="18"/>
      <color theme="1"/>
      <name val="Century Gothic"/>
      <family val="2"/>
    </font>
    <font>
      <b/>
      <sz val="11"/>
      <color rgb="FF92D050"/>
      <name val="Century Gothic"/>
      <family val="2"/>
    </font>
    <font>
      <sz val="22"/>
      <color theme="0"/>
      <name val="Segoe UI"/>
      <family val="2"/>
    </font>
    <font>
      <sz val="20"/>
      <color theme="0"/>
      <name val="Century Gothic"/>
      <family val="2"/>
    </font>
    <font>
      <sz val="16"/>
      <color theme="1"/>
      <name val="Segoe UI"/>
      <family val="2"/>
    </font>
    <font>
      <sz val="16"/>
      <color theme="1"/>
      <name val="Century Gothic"/>
      <family val="2"/>
    </font>
    <font>
      <sz val="18"/>
      <color theme="1"/>
      <name val="Segoe UI"/>
      <family val="2"/>
    </font>
    <font>
      <sz val="20"/>
      <name val="Arial"/>
      <family val="2"/>
    </font>
    <font>
      <sz val="12"/>
      <name val="Arial"/>
      <family val="2"/>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499984740745262"/>
        <bgColor indexed="64"/>
      </patternFill>
    </fill>
    <fill>
      <patternFill patternType="solid">
        <fgColor rgb="FFF0FFFF"/>
        <bgColor indexed="64"/>
      </patternFill>
    </fill>
    <fill>
      <patternFill patternType="solid">
        <fgColor rgb="FF4682B4"/>
        <bgColor indexed="64"/>
      </patternFill>
    </fill>
    <fill>
      <patternFill patternType="solid">
        <fgColor rgb="FF87CEEB"/>
        <bgColor indexed="64"/>
      </patternFill>
    </fill>
    <fill>
      <patternFill patternType="solid">
        <fgColor rgb="FF87CEFA"/>
        <bgColor indexed="64"/>
      </patternFill>
    </fill>
    <fill>
      <patternFill patternType="solid">
        <fgColor rgb="FF444450"/>
        <bgColor indexed="64"/>
      </patternFill>
    </fill>
    <fill>
      <patternFill patternType="solid">
        <fgColor rgb="FF3C424E"/>
        <bgColor indexed="64"/>
      </patternFill>
    </fill>
    <fill>
      <patternFill patternType="solid">
        <fgColor rgb="FF255BC7"/>
        <bgColor indexed="64"/>
      </patternFill>
    </fill>
    <fill>
      <patternFill patternType="solid">
        <fgColor theme="1" tint="0.249977111117893"/>
        <bgColor indexed="64"/>
      </patternFill>
    </fill>
    <fill>
      <patternFill patternType="solid">
        <fgColor theme="4" tint="-0.499984740745262"/>
        <bgColor indexed="64"/>
      </patternFill>
    </fill>
  </fills>
  <borders count="29">
    <border>
      <left/>
      <right/>
      <top/>
      <bottom/>
      <diagonal/>
    </border>
    <border>
      <left/>
      <right style="thin">
        <color indexed="54"/>
      </right>
      <top/>
      <bottom style="thin">
        <color indexed="54"/>
      </bottom>
      <diagonal/>
    </border>
    <border>
      <left/>
      <right/>
      <top style="thin">
        <color theme="1"/>
      </top>
      <bottom style="thin">
        <color theme="1"/>
      </bottom>
      <diagonal/>
    </border>
    <border>
      <left/>
      <right/>
      <top style="thin">
        <color rgb="FF778899"/>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778899"/>
      </top>
      <bottom/>
      <diagonal/>
    </border>
    <border>
      <left style="thin">
        <color rgb="FF000000"/>
      </left>
      <right/>
      <top style="thin">
        <color theme="1"/>
      </top>
      <bottom style="thin">
        <color theme="1"/>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778899"/>
      </top>
      <bottom style="thin">
        <color rgb="FF778899"/>
      </bottom>
      <diagonal/>
    </border>
    <border>
      <left style="thin">
        <color rgb="FF000000"/>
      </left>
      <right style="thin">
        <color rgb="FF000000"/>
      </right>
      <top style="thin">
        <color rgb="FF000000"/>
      </top>
      <bottom/>
      <diagonal/>
    </border>
    <border>
      <left style="thin">
        <color rgb="FF000000"/>
      </left>
      <right style="thin">
        <color rgb="FF000000"/>
      </right>
      <top style="thin">
        <color theme="1"/>
      </top>
      <bottom style="thin">
        <color theme="1"/>
      </bottom>
      <diagonal/>
    </border>
    <border>
      <left style="thin">
        <color rgb="FF000000"/>
      </left>
      <right style="thin">
        <color rgb="FF000000"/>
      </right>
      <top/>
      <bottom/>
      <diagonal/>
    </border>
    <border>
      <left style="thin">
        <color rgb="FF000000"/>
      </left>
      <right style="thin">
        <color rgb="FF000000"/>
      </right>
      <top style="thin">
        <color rgb="FF778899"/>
      </top>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778899"/>
      </top>
      <bottom style="thin">
        <color rgb="FF778899"/>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2" fillId="0" borderId="0"/>
    <xf numFmtId="0" fontId="3" fillId="0" borderId="0"/>
    <xf numFmtId="0" fontId="4" fillId="0" borderId="1">
      <alignment horizontal="left"/>
    </xf>
    <xf numFmtId="164" fontId="16" fillId="0" borderId="0" applyFont="0" applyFill="0" applyBorder="0" applyAlignment="0" applyProtection="0"/>
    <xf numFmtId="164" fontId="2" fillId="0" borderId="0" applyFont="0" applyFill="0" applyBorder="0" applyAlignment="0" applyProtection="0"/>
    <xf numFmtId="0" fontId="1" fillId="0" borderId="0"/>
  </cellStyleXfs>
  <cellXfs count="144">
    <xf numFmtId="0" fontId="0" fillId="0" borderId="0" xfId="0"/>
    <xf numFmtId="4" fontId="5" fillId="3" borderId="2" xfId="0" applyNumberFormat="1" applyFont="1" applyFill="1" applyBorder="1" applyAlignment="1">
      <alignment horizontal="left" vertical="center"/>
    </xf>
    <xf numFmtId="49" fontId="5" fillId="3" borderId="9" xfId="0" applyNumberFormat="1" applyFont="1" applyFill="1" applyBorder="1" applyAlignment="1">
      <alignment horizontal="left" vertical="center"/>
    </xf>
    <xf numFmtId="49" fontId="7" fillId="2" borderId="10" xfId="0" applyNumberFormat="1" applyFont="1" applyFill="1" applyBorder="1" applyAlignment="1">
      <alignment horizontal="left" vertical="center"/>
    </xf>
    <xf numFmtId="0" fontId="8" fillId="0" borderId="0" xfId="0" applyFont="1"/>
    <xf numFmtId="0" fontId="9" fillId="0" borderId="0" xfId="0" applyFont="1" applyAlignment="1"/>
    <xf numFmtId="0" fontId="10" fillId="0" borderId="0" xfId="0" applyFont="1"/>
    <xf numFmtId="49" fontId="14" fillId="0" borderId="5" xfId="0" applyNumberFormat="1" applyFont="1" applyFill="1" applyBorder="1" applyAlignment="1">
      <alignment horizontal="left" vertical="center"/>
    </xf>
    <xf numFmtId="49" fontId="14" fillId="0" borderId="7" xfId="0" applyNumberFormat="1" applyFont="1" applyFill="1" applyBorder="1" applyAlignment="1">
      <alignment horizontal="left" vertical="center"/>
    </xf>
    <xf numFmtId="4" fontId="8" fillId="0" borderId="0" xfId="0" applyNumberFormat="1" applyFont="1"/>
    <xf numFmtId="49" fontId="8" fillId="0" borderId="0" xfId="0" applyNumberFormat="1" applyFont="1"/>
    <xf numFmtId="49" fontId="0" fillId="0" borderId="0" xfId="0" applyNumberFormat="1"/>
    <xf numFmtId="4" fontId="0" fillId="0" borderId="0" xfId="0" applyNumberFormat="1"/>
    <xf numFmtId="49" fontId="5" fillId="3" borderId="9"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4" fontId="5" fillId="3" borderId="2" xfId="0" applyNumberFormat="1" applyFont="1" applyFill="1" applyBorder="1" applyAlignment="1">
      <alignment horizontal="left" vertical="center" wrapText="1"/>
    </xf>
    <xf numFmtId="0" fontId="0" fillId="0" borderId="0" xfId="0" applyAlignment="1">
      <alignment wrapText="1"/>
    </xf>
    <xf numFmtId="0" fontId="17" fillId="0" borderId="0" xfId="0" applyFont="1"/>
    <xf numFmtId="0" fontId="18" fillId="0" borderId="0" xfId="0" applyFont="1" applyAlignment="1"/>
    <xf numFmtId="49" fontId="19" fillId="0" borderId="5" xfId="0" applyNumberFormat="1" applyFont="1" applyFill="1" applyBorder="1" applyAlignment="1">
      <alignment horizontal="left" vertical="center"/>
    </xf>
    <xf numFmtId="4" fontId="17" fillId="0" borderId="0" xfId="0" applyNumberFormat="1" applyFont="1"/>
    <xf numFmtId="0" fontId="17" fillId="0" borderId="0" xfId="0" applyNumberFormat="1" applyFont="1"/>
    <xf numFmtId="49" fontId="17" fillId="0" borderId="0" xfId="0" applyNumberFormat="1" applyFont="1"/>
    <xf numFmtId="4" fontId="5" fillId="3" borderId="9" xfId="0" applyNumberFormat="1" applyFont="1" applyFill="1" applyBorder="1" applyAlignment="1">
      <alignment horizontal="left" vertical="center" wrapText="1"/>
    </xf>
    <xf numFmtId="4" fontId="7" fillId="2" borderId="10" xfId="0" applyNumberFormat="1" applyFont="1" applyFill="1" applyBorder="1" applyAlignment="1">
      <alignment horizontal="right" vertical="center" wrapText="1"/>
    </xf>
    <xf numFmtId="49" fontId="20" fillId="5" borderId="8" xfId="0" applyNumberFormat="1" applyFont="1" applyFill="1" applyBorder="1" applyAlignment="1">
      <alignment horizontal="right" vertical="center" wrapText="1"/>
    </xf>
    <xf numFmtId="4" fontId="20" fillId="5" borderId="8" xfId="0" applyNumberFormat="1" applyFont="1" applyFill="1" applyBorder="1" applyAlignment="1">
      <alignment horizontal="right" vertical="center" wrapText="1"/>
    </xf>
    <xf numFmtId="4" fontId="20" fillId="5" borderId="3" xfId="0" applyNumberFormat="1" applyFont="1" applyFill="1" applyBorder="1" applyAlignment="1">
      <alignment horizontal="right" vertical="center" wrapText="1"/>
    </xf>
    <xf numFmtId="4" fontId="5" fillId="3" borderId="9" xfId="0" applyNumberFormat="1" applyFont="1" applyFill="1" applyBorder="1" applyAlignment="1">
      <alignment horizontal="right" vertical="center" wrapText="1"/>
    </xf>
    <xf numFmtId="0" fontId="5" fillId="3" borderId="17" xfId="0" applyNumberFormat="1" applyFont="1" applyFill="1" applyBorder="1" applyAlignment="1">
      <alignment horizontal="center" vertical="center" wrapText="1"/>
    </xf>
    <xf numFmtId="0" fontId="15" fillId="2" borderId="18" xfId="0" applyNumberFormat="1" applyFont="1" applyFill="1" applyBorder="1" applyAlignment="1">
      <alignment horizontal="center" vertical="center" wrapText="1"/>
    </xf>
    <xf numFmtId="0" fontId="20" fillId="5" borderId="19" xfId="0" applyNumberFormat="1" applyFont="1" applyFill="1" applyBorder="1" applyAlignment="1">
      <alignment horizontal="center" vertical="center" wrapText="1"/>
    </xf>
    <xf numFmtId="49" fontId="22" fillId="6" borderId="11" xfId="0" applyNumberFormat="1" applyFont="1" applyFill="1" applyBorder="1" applyAlignment="1">
      <alignment horizontal="center" vertical="center" wrapText="1"/>
    </xf>
    <xf numFmtId="49" fontId="22" fillId="6" borderId="13" xfId="0" applyNumberFormat="1" applyFont="1" applyFill="1" applyBorder="1" applyAlignment="1">
      <alignment horizontal="center" vertical="center" wrapText="1"/>
    </xf>
    <xf numFmtId="49" fontId="22" fillId="6" borderId="16" xfId="0" applyNumberFormat="1" applyFont="1" applyFill="1" applyBorder="1" applyAlignment="1">
      <alignment horizontal="center" vertical="center" wrapText="1"/>
    </xf>
    <xf numFmtId="4" fontId="7" fillId="2" borderId="0" xfId="0" applyNumberFormat="1" applyFont="1" applyFill="1" applyBorder="1" applyAlignment="1">
      <alignment horizontal="right" vertical="center" wrapText="1"/>
    </xf>
    <xf numFmtId="49" fontId="21" fillId="7" borderId="14" xfId="0" applyNumberFormat="1" applyFont="1" applyFill="1" applyBorder="1" applyAlignment="1">
      <alignment horizontal="right" vertical="center" wrapText="1"/>
    </xf>
    <xf numFmtId="4" fontId="21" fillId="7" borderId="12" xfId="0" applyNumberFormat="1" applyFont="1" applyFill="1" applyBorder="1" applyAlignment="1">
      <alignment horizontal="right" vertical="center" wrapText="1"/>
    </xf>
    <xf numFmtId="4" fontId="21" fillId="7" borderId="14" xfId="0" applyNumberFormat="1" applyFont="1" applyFill="1" applyBorder="1" applyAlignment="1">
      <alignment horizontal="right" vertical="center" wrapText="1"/>
    </xf>
    <xf numFmtId="0" fontId="21" fillId="7" borderId="20" xfId="0" applyNumberFormat="1" applyFont="1" applyFill="1" applyBorder="1" applyAlignment="1">
      <alignment horizontal="center" vertical="center" wrapText="1"/>
    </xf>
    <xf numFmtId="49" fontId="22" fillId="6" borderId="11" xfId="0" applyNumberFormat="1" applyFont="1" applyFill="1" applyBorder="1" applyAlignment="1">
      <alignment horizontal="center" vertical="center"/>
    </xf>
    <xf numFmtId="49" fontId="22" fillId="6" borderId="13" xfId="0" applyNumberFormat="1" applyFont="1" applyFill="1" applyBorder="1" applyAlignment="1">
      <alignment horizontal="center" vertical="center"/>
    </xf>
    <xf numFmtId="49" fontId="21" fillId="7" borderId="14" xfId="0" applyNumberFormat="1" applyFont="1" applyFill="1" applyBorder="1" applyAlignment="1">
      <alignment horizontal="right" vertical="center"/>
    </xf>
    <xf numFmtId="4" fontId="21" fillId="7" borderId="12" xfId="0" applyNumberFormat="1" applyFont="1" applyFill="1" applyBorder="1" applyAlignment="1">
      <alignment horizontal="right" vertical="center"/>
    </xf>
    <xf numFmtId="49" fontId="23" fillId="5" borderId="8" xfId="0" applyNumberFormat="1" applyFont="1" applyFill="1" applyBorder="1" applyAlignment="1">
      <alignment horizontal="right" vertical="center"/>
    </xf>
    <xf numFmtId="4" fontId="23" fillId="5" borderId="3" xfId="0" applyNumberFormat="1" applyFont="1" applyFill="1" applyBorder="1" applyAlignment="1">
      <alignment horizontal="right" vertical="center"/>
    </xf>
    <xf numFmtId="49" fontId="22" fillId="6" borderId="16" xfId="0" applyNumberFormat="1" applyFont="1" applyFill="1" applyBorder="1" applyAlignment="1">
      <alignment horizontal="center" vertical="center"/>
    </xf>
    <xf numFmtId="4" fontId="7" fillId="2" borderId="0" xfId="0" applyNumberFormat="1" applyFont="1" applyFill="1" applyBorder="1" applyAlignment="1">
      <alignment horizontal="right" vertical="center"/>
    </xf>
    <xf numFmtId="4" fontId="5" fillId="3" borderId="9" xfId="0" applyNumberFormat="1" applyFont="1" applyFill="1" applyBorder="1" applyAlignment="1">
      <alignment horizontal="left" vertical="center"/>
    </xf>
    <xf numFmtId="4" fontId="7" fillId="2" borderId="10" xfId="0" applyNumberFormat="1" applyFont="1" applyFill="1" applyBorder="1" applyAlignment="1">
      <alignment horizontal="right" vertical="center"/>
    </xf>
    <xf numFmtId="4" fontId="23" fillId="5" borderId="8" xfId="0" applyNumberFormat="1" applyFont="1" applyFill="1" applyBorder="1" applyAlignment="1">
      <alignment horizontal="right" vertical="center"/>
    </xf>
    <xf numFmtId="4" fontId="21" fillId="7" borderId="14" xfId="0" applyNumberFormat="1" applyFont="1" applyFill="1" applyBorder="1" applyAlignment="1">
      <alignment horizontal="right" vertical="center"/>
    </xf>
    <xf numFmtId="4" fontId="5" fillId="3" borderId="9" xfId="0" applyNumberFormat="1" applyFont="1" applyFill="1" applyBorder="1" applyAlignment="1">
      <alignment horizontal="right" vertical="center"/>
    </xf>
    <xf numFmtId="4" fontId="5" fillId="3" borderId="17" xfId="0" applyNumberFormat="1" applyFont="1" applyFill="1" applyBorder="1" applyAlignment="1">
      <alignment horizontal="right" vertical="center"/>
    </xf>
    <xf numFmtId="4" fontId="7" fillId="2" borderId="18" xfId="0" applyNumberFormat="1" applyFont="1" applyFill="1" applyBorder="1" applyAlignment="1">
      <alignment horizontal="right" vertical="center"/>
    </xf>
    <xf numFmtId="4" fontId="23" fillId="5" borderId="19" xfId="0" applyNumberFormat="1" applyFont="1" applyFill="1" applyBorder="1" applyAlignment="1">
      <alignment horizontal="right" vertical="center"/>
    </xf>
    <xf numFmtId="4" fontId="21" fillId="7" borderId="20" xfId="0" applyNumberFormat="1" applyFont="1" applyFill="1" applyBorder="1" applyAlignment="1">
      <alignment horizontal="right" vertical="center"/>
    </xf>
    <xf numFmtId="49" fontId="7" fillId="2" borderId="10" xfId="0" applyNumberFormat="1" applyFont="1" applyFill="1" applyBorder="1" applyAlignment="1">
      <alignment horizontal="center" vertical="center" wrapText="1"/>
    </xf>
    <xf numFmtId="49" fontId="21" fillId="8" borderId="15" xfId="0" applyNumberFormat="1" applyFont="1" applyFill="1" applyBorder="1" applyAlignment="1">
      <alignment horizontal="left" vertical="center" wrapText="1"/>
    </xf>
    <xf numFmtId="4" fontId="7" fillId="2" borderId="10" xfId="0" applyNumberFormat="1" applyFont="1" applyFill="1" applyBorder="1" applyAlignment="1">
      <alignment horizontal="center" vertical="center" wrapText="1"/>
    </xf>
    <xf numFmtId="4" fontId="21" fillId="8" borderId="15" xfId="0" applyNumberFormat="1" applyFont="1" applyFill="1" applyBorder="1" applyAlignment="1">
      <alignment horizontal="center" vertical="center" wrapText="1"/>
    </xf>
    <xf numFmtId="4" fontId="21" fillId="8" borderId="15" xfId="0" applyNumberFormat="1" applyFont="1" applyFill="1" applyBorder="1" applyAlignment="1">
      <alignment horizontal="left" vertical="center"/>
    </xf>
    <xf numFmtId="49" fontId="22" fillId="6" borderId="14" xfId="0" applyNumberFormat="1" applyFont="1" applyFill="1" applyBorder="1" applyAlignment="1">
      <alignment horizontal="center" vertical="center" wrapText="1"/>
    </xf>
    <xf numFmtId="49" fontId="22" fillId="6" borderId="14" xfId="0" applyNumberFormat="1" applyFont="1" applyFill="1" applyBorder="1" applyAlignment="1">
      <alignment horizontal="center" vertical="center"/>
    </xf>
    <xf numFmtId="49" fontId="22" fillId="6" borderId="20" xfId="0" applyNumberFormat="1" applyFont="1" applyFill="1" applyBorder="1" applyAlignment="1">
      <alignment horizontal="center" vertical="center"/>
    </xf>
    <xf numFmtId="4" fontId="21" fillId="8" borderId="24" xfId="0" applyNumberFormat="1" applyFont="1" applyFill="1" applyBorder="1" applyAlignment="1">
      <alignment horizontal="left" vertical="center"/>
    </xf>
    <xf numFmtId="0" fontId="26" fillId="0" borderId="21" xfId="0" applyFont="1" applyBorder="1" applyAlignment="1">
      <alignment horizontal="center" vertical="center"/>
    </xf>
    <xf numFmtId="0" fontId="0" fillId="0" borderId="21" xfId="0" applyBorder="1"/>
    <xf numFmtId="14" fontId="26" fillId="0" borderId="0" xfId="0" applyNumberFormat="1" applyFont="1" applyBorder="1" applyAlignment="1">
      <alignment horizontal="center" vertical="center"/>
    </xf>
    <xf numFmtId="0" fontId="0" fillId="0" borderId="0" xfId="0" applyBorder="1"/>
    <xf numFmtId="0" fontId="26" fillId="0" borderId="0" xfId="0" applyFont="1" applyBorder="1" applyAlignment="1">
      <alignment horizontal="center" vertical="center"/>
    </xf>
    <xf numFmtId="0" fontId="0" fillId="0" borderId="5" xfId="0" applyBorder="1"/>
    <xf numFmtId="0" fontId="26" fillId="0" borderId="0" xfId="0" applyFont="1" applyBorder="1" applyAlignment="1">
      <alignment horizontal="center"/>
    </xf>
    <xf numFmtId="0" fontId="0" fillId="0" borderId="25" xfId="0" applyBorder="1"/>
    <xf numFmtId="0" fontId="2" fillId="0" borderId="0" xfId="0" applyFont="1" applyFill="1" applyBorder="1"/>
    <xf numFmtId="165" fontId="26" fillId="0" borderId="0" xfId="4" applyNumberFormat="1" applyFont="1" applyBorder="1" applyAlignment="1">
      <alignment horizontal="center" vertical="center"/>
    </xf>
    <xf numFmtId="0" fontId="0" fillId="0" borderId="23" xfId="0" applyBorder="1"/>
    <xf numFmtId="0" fontId="0" fillId="0" borderId="4" xfId="0" applyBorder="1"/>
    <xf numFmtId="14" fontId="26" fillId="0" borderId="5" xfId="0" applyNumberFormat="1" applyFont="1" applyBorder="1" applyAlignment="1">
      <alignment horizontal="center"/>
    </xf>
    <xf numFmtId="165" fontId="26" fillId="0" borderId="5" xfId="4" applyNumberFormat="1" applyFont="1" applyBorder="1" applyAlignment="1">
      <alignment horizontal="center" vertical="center"/>
    </xf>
    <xf numFmtId="0" fontId="26" fillId="0" borderId="25" xfId="0" applyFont="1" applyBorder="1" applyAlignment="1">
      <alignment horizontal="center" vertical="center"/>
    </xf>
    <xf numFmtId="0" fontId="26" fillId="0" borderId="7" xfId="0" applyFont="1" applyBorder="1" applyAlignment="1">
      <alignment horizontal="center"/>
    </xf>
    <xf numFmtId="0" fontId="14" fillId="0" borderId="5" xfId="0" applyFont="1" applyBorder="1" applyAlignment="1">
      <alignment vertical="center"/>
    </xf>
    <xf numFmtId="0" fontId="25" fillId="4" borderId="6" xfId="0" applyFont="1" applyFill="1" applyBorder="1" applyAlignment="1">
      <alignment vertical="center"/>
    </xf>
    <xf numFmtId="0" fontId="2" fillId="9" borderId="0" xfId="0" applyFont="1" applyFill="1"/>
    <xf numFmtId="0" fontId="2" fillId="0" borderId="0" xfId="0" applyFont="1"/>
    <xf numFmtId="0" fontId="32" fillId="0" borderId="0" xfId="0" applyFont="1"/>
    <xf numFmtId="0" fontId="34" fillId="0" borderId="0" xfId="0" applyFont="1" applyAlignment="1">
      <alignment horizontal="center"/>
    </xf>
    <xf numFmtId="14" fontId="25" fillId="0" borderId="0" xfId="0" applyNumberFormat="1" applyFont="1"/>
    <xf numFmtId="0" fontId="25" fillId="0" borderId="0" xfId="0" applyFont="1"/>
    <xf numFmtId="0" fontId="1" fillId="10" borderId="0" xfId="6" applyFill="1"/>
    <xf numFmtId="0" fontId="1" fillId="0" borderId="0" xfId="6"/>
    <xf numFmtId="0" fontId="1" fillId="11" borderId="0" xfId="6" applyFill="1"/>
    <xf numFmtId="0" fontId="1" fillId="0" borderId="0" xfId="6" applyFill="1"/>
    <xf numFmtId="49" fontId="36" fillId="12" borderId="0" xfId="6" applyNumberFormat="1" applyFont="1" applyFill="1" applyAlignment="1"/>
    <xf numFmtId="0" fontId="1" fillId="12" borderId="0" xfId="6" applyFill="1"/>
    <xf numFmtId="0" fontId="1" fillId="3" borderId="0" xfId="6" applyFill="1"/>
    <xf numFmtId="0" fontId="37" fillId="3" borderId="0" xfId="6" applyFont="1" applyFill="1" applyAlignment="1">
      <alignment horizontal="left" indent="2"/>
    </xf>
    <xf numFmtId="0" fontId="38" fillId="3" borderId="0" xfId="6" applyFont="1" applyFill="1" applyAlignment="1">
      <alignment horizontal="left" indent="2"/>
    </xf>
    <xf numFmtId="0" fontId="40" fillId="9" borderId="0" xfId="0" applyFont="1" applyFill="1"/>
    <xf numFmtId="0" fontId="41" fillId="9" borderId="0" xfId="0" applyFont="1" applyFill="1"/>
    <xf numFmtId="0" fontId="13" fillId="4" borderId="4" xfId="0" applyFont="1" applyFill="1" applyBorder="1" applyAlignment="1">
      <alignment horizontal="left"/>
    </xf>
    <xf numFmtId="0" fontId="13" fillId="4" borderId="26" xfId="0" applyFont="1" applyFill="1" applyBorder="1" applyAlignment="1">
      <alignment horizontal="left"/>
    </xf>
    <xf numFmtId="0" fontId="25" fillId="4" borderId="4" xfId="0" applyFont="1" applyFill="1" applyBorder="1" applyAlignment="1">
      <alignment vertical="center"/>
    </xf>
    <xf numFmtId="0" fontId="14" fillId="0" borderId="27" xfId="0" applyFont="1" applyBorder="1" applyAlignment="1">
      <alignment vertical="center"/>
    </xf>
    <xf numFmtId="0" fontId="24" fillId="0" borderId="22" xfId="0" applyFont="1" applyFill="1" applyBorder="1" applyAlignment="1">
      <alignment vertical="center"/>
    </xf>
    <xf numFmtId="0" fontId="24" fillId="0" borderId="4" xfId="0" applyFont="1" applyFill="1" applyBorder="1" applyAlignment="1">
      <alignment vertical="center"/>
    </xf>
    <xf numFmtId="0" fontId="24" fillId="0" borderId="4" xfId="0" applyFont="1" applyFill="1" applyBorder="1" applyAlignment="1">
      <alignment horizontal="left" vertical="center"/>
    </xf>
    <xf numFmtId="0" fontId="24" fillId="0" borderId="4" xfId="0" applyFont="1" applyBorder="1"/>
    <xf numFmtId="0" fontId="24" fillId="0" borderId="26" xfId="0" applyFont="1" applyFill="1" applyBorder="1" applyAlignment="1">
      <alignment vertical="center"/>
    </xf>
    <xf numFmtId="0" fontId="24" fillId="0" borderId="0" xfId="0" applyFont="1" applyBorder="1"/>
    <xf numFmtId="0" fontId="24" fillId="0" borderId="0" xfId="0" applyFont="1" applyFill="1" applyBorder="1"/>
    <xf numFmtId="0" fontId="24" fillId="0" borderId="28" xfId="0" applyFont="1" applyBorder="1"/>
    <xf numFmtId="0" fontId="13" fillId="4" borderId="4" xfId="0" applyFont="1" applyFill="1" applyBorder="1" applyAlignment="1">
      <alignment horizontal="left" vertical="center"/>
    </xf>
    <xf numFmtId="0" fontId="13" fillId="4" borderId="26" xfId="0" applyFont="1" applyFill="1" applyBorder="1" applyAlignment="1">
      <alignment horizontal="left" vertical="center"/>
    </xf>
    <xf numFmtId="49" fontId="36" fillId="12" borderId="0" xfId="6" quotePrefix="1" applyNumberFormat="1" applyFont="1" applyFill="1" applyAlignment="1">
      <alignment horizontal="center"/>
    </xf>
    <xf numFmtId="49" fontId="36" fillId="12" borderId="0" xfId="6" applyNumberFormat="1" applyFont="1" applyFill="1" applyAlignment="1">
      <alignment horizontal="center"/>
    </xf>
    <xf numFmtId="0" fontId="39" fillId="11" borderId="0" xfId="6" applyFont="1" applyFill="1" applyAlignment="1">
      <alignment horizontal="center" vertical="center" wrapText="1"/>
    </xf>
    <xf numFmtId="0" fontId="35" fillId="12" borderId="0" xfId="6" applyFont="1" applyFill="1" applyAlignment="1">
      <alignment horizontal="left" vertical="center" indent="2"/>
    </xf>
    <xf numFmtId="0" fontId="36" fillId="12" borderId="0" xfId="6" applyFont="1" applyFill="1" applyAlignment="1">
      <alignment horizontal="center"/>
    </xf>
    <xf numFmtId="0" fontId="29" fillId="9" borderId="0" xfId="0" applyFont="1" applyFill="1" applyAlignment="1">
      <alignment horizontal="right" vertical="center"/>
    </xf>
    <xf numFmtId="0" fontId="0" fillId="0" borderId="0" xfId="0" applyAlignment="1">
      <alignment horizontal="right" vertical="center"/>
    </xf>
    <xf numFmtId="0" fontId="25" fillId="0" borderId="0" xfId="0" applyFont="1" applyAlignment="1">
      <alignment horizontal="right" vertical="center"/>
    </xf>
    <xf numFmtId="0" fontId="41" fillId="9" borderId="0" xfId="0" applyFont="1" applyFill="1" applyAlignment="1">
      <alignment horizontal="right" vertical="center"/>
    </xf>
    <xf numFmtId="166" fontId="33" fillId="0" borderId="0" xfId="0" applyNumberFormat="1" applyFont="1" applyAlignment="1">
      <alignment horizontal="center" vertical="center"/>
    </xf>
    <xf numFmtId="167" fontId="33" fillId="0" borderId="0" xfId="5" applyNumberFormat="1" applyFont="1" applyAlignment="1">
      <alignment horizontal="center" vertical="center"/>
    </xf>
    <xf numFmtId="0" fontId="30" fillId="13" borderId="0" xfId="0" applyFont="1" applyFill="1" applyAlignment="1">
      <alignment horizontal="center"/>
    </xf>
    <xf numFmtId="0" fontId="31" fillId="0" borderId="0" xfId="0" applyFont="1" applyAlignment="1">
      <alignment horizontal="center"/>
    </xf>
    <xf numFmtId="0" fontId="28" fillId="9" borderId="0" xfId="0" applyFont="1" applyFill="1" applyAlignment="1">
      <alignment horizontal="left" vertical="center"/>
    </xf>
    <xf numFmtId="0" fontId="28" fillId="0" borderId="0" xfId="0" applyFont="1" applyAlignment="1">
      <alignment horizontal="left" vertical="center"/>
    </xf>
    <xf numFmtId="0" fontId="29" fillId="9" borderId="0" xfId="0" applyFont="1" applyFill="1" applyAlignment="1">
      <alignment horizontal="left" vertical="center"/>
    </xf>
    <xf numFmtId="0" fontId="0" fillId="0" borderId="0" xfId="0" applyAlignment="1">
      <alignment horizontal="left" vertical="center"/>
    </xf>
    <xf numFmtId="0" fontId="25" fillId="0" borderId="0" xfId="0" applyFont="1" applyAlignment="1">
      <alignment horizontal="left" vertical="center"/>
    </xf>
    <xf numFmtId="0" fontId="9" fillId="0" borderId="0" xfId="0" applyFont="1" applyAlignment="1">
      <alignment horizontal="center" vertical="center"/>
    </xf>
    <xf numFmtId="0" fontId="12" fillId="0" borderId="0" xfId="0" applyFont="1" applyAlignment="1">
      <alignment horizontal="center" vertical="center"/>
    </xf>
    <xf numFmtId="4" fontId="11" fillId="4" borderId="4" xfId="0" applyNumberFormat="1" applyFont="1" applyFill="1" applyBorder="1" applyAlignment="1">
      <alignment horizontal="center" vertical="center" wrapText="1"/>
    </xf>
    <xf numFmtId="4" fontId="11" fillId="4" borderId="0" xfId="0" applyNumberFormat="1" applyFont="1" applyFill="1" applyBorder="1" applyAlignment="1">
      <alignment horizontal="center" vertical="center" wrapText="1"/>
    </xf>
    <xf numFmtId="0" fontId="27" fillId="4" borderId="0"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4" xfId="0" applyFont="1" applyFill="1" applyBorder="1" applyAlignment="1">
      <alignment horizontal="center" vertical="center"/>
    </xf>
    <xf numFmtId="4" fontId="11" fillId="4" borderId="22" xfId="0" applyNumberFormat="1" applyFont="1" applyFill="1" applyBorder="1" applyAlignment="1">
      <alignment horizontal="center" vertical="center" wrapText="1"/>
    </xf>
    <xf numFmtId="4" fontId="11" fillId="4" borderId="23" xfId="0" applyNumberFormat="1"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wrapText="1"/>
    </xf>
  </cellXfs>
  <cellStyles count="7">
    <cellStyle name="Comma" xfId="4" builtinId="3"/>
    <cellStyle name="Filter Input Text" xfId="3"/>
    <cellStyle name="Milliers 2" xfId="5"/>
    <cellStyle name="Normal" xfId="0" builtinId="0"/>
    <cellStyle name="Normal 2" xfId="1"/>
    <cellStyle name="Normal 3" xfId="6"/>
    <cellStyle name="Normal 5" xfId="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Opvolging DAP</a:t>
            </a:r>
            <a:r>
              <a:rPr lang="fr-FR" baseline="0"/>
              <a:t> over 5 jaar</a:t>
            </a:r>
            <a:endParaRPr lang="fr-FR"/>
          </a:p>
        </c:rich>
      </c:tx>
      <c:layout/>
      <c:overlay val="0"/>
      <c:spPr>
        <a:solidFill>
          <a:schemeClr val="bg1"/>
        </a:solidFill>
        <a:ln>
          <a:noFill/>
        </a:ln>
        <a:effectLst/>
      </c:spPr>
    </c:title>
    <c:autoTitleDeleted val="0"/>
    <c:plotArea>
      <c:layout/>
      <c:lineChart>
        <c:grouping val="standard"/>
        <c:varyColors val="0"/>
        <c:ser>
          <c:idx val="0"/>
          <c:order val="0"/>
          <c:tx>
            <c:v>Constructions</c:v>
          </c:tx>
          <c:spPr>
            <a:ln w="31750" cap="rnd">
              <a:solidFill>
                <a:schemeClr val="accent1"/>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106999.93</c:v>
              </c:pt>
              <c:pt idx="1">
                <c:v>79222.149999999994</c:v>
              </c:pt>
              <c:pt idx="2">
                <c:v>49666.6</c:v>
              </c:pt>
              <c:pt idx="3">
                <c:v>67066.55</c:v>
              </c:pt>
              <c:pt idx="4">
                <c:v>67066.55</c:v>
              </c:pt>
              <c:pt idx="5">
                <c:v>67066.55</c:v>
              </c:pt>
            </c:numLit>
          </c:val>
          <c:smooth val="0"/>
          <c:extLst xmlns:c16r2="http://schemas.microsoft.com/office/drawing/2015/06/chart">
            <c:ext xmlns:c16="http://schemas.microsoft.com/office/drawing/2014/chart" uri="{C3380CC4-5D6E-409C-BE32-E72D297353CC}">
              <c16:uniqueId val="{00000000-6133-4333-BC42-206FB82904EB}"/>
            </c:ext>
          </c:extLst>
        </c:ser>
        <c:ser>
          <c:idx val="1"/>
          <c:order val="1"/>
          <c:tx>
            <c:v>Installations Techniques</c:v>
          </c:tx>
          <c:spPr>
            <a:ln w="31750" cap="rnd">
              <a:solidFill>
                <a:schemeClr val="accent2"/>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25520</c:v>
              </c:pt>
              <c:pt idx="2">
                <c:v>151880.53</c:v>
              </c:pt>
              <c:pt idx="3">
                <c:v>276116.64</c:v>
              </c:pt>
              <c:pt idx="4">
                <c:v>276116.64</c:v>
              </c:pt>
              <c:pt idx="5">
                <c:v>276116.64</c:v>
              </c:pt>
            </c:numLit>
          </c:val>
          <c:smooth val="0"/>
          <c:extLst xmlns:c16r2="http://schemas.microsoft.com/office/drawing/2015/06/chart">
            <c:ext xmlns:c16="http://schemas.microsoft.com/office/drawing/2014/chart" uri="{C3380CC4-5D6E-409C-BE32-E72D297353CC}">
              <c16:uniqueId val="{00000001-6133-4333-BC42-206FB82904EB}"/>
            </c:ext>
          </c:extLst>
        </c:ser>
        <c:ser>
          <c:idx val="2"/>
          <c:order val="2"/>
          <c:tx>
            <c:v>Matériel de bureau et informatique</c:v>
          </c:tx>
          <c:spPr>
            <a:ln w="31750" cap="rnd">
              <a:solidFill>
                <a:schemeClr val="accent3"/>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0</c:v>
              </c:pt>
              <c:pt idx="2">
                <c:v>1151.42</c:v>
              </c:pt>
              <c:pt idx="3">
                <c:v>1758.41</c:v>
              </c:pt>
              <c:pt idx="4">
                <c:v>1810</c:v>
              </c:pt>
              <c:pt idx="5">
                <c:v>679.94999999999959</c:v>
              </c:pt>
            </c:numLit>
          </c:val>
          <c:smooth val="0"/>
          <c:extLst xmlns:c16r2="http://schemas.microsoft.com/office/drawing/2015/06/chart">
            <c:ext xmlns:c16="http://schemas.microsoft.com/office/drawing/2014/chart" uri="{C3380CC4-5D6E-409C-BE32-E72D297353CC}">
              <c16:uniqueId val="{00000002-6133-4333-BC42-206FB82904EB}"/>
            </c:ext>
          </c:extLst>
        </c:ser>
        <c:ser>
          <c:idx val="3"/>
          <c:order val="3"/>
          <c:tx>
            <c:v>Mobilier</c:v>
          </c:tx>
          <c:spPr>
            <a:ln w="31750" cap="rnd">
              <a:solidFill>
                <a:schemeClr val="accent4"/>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544.4399999999996</c:v>
              </c:pt>
              <c:pt idx="2">
                <c:v>1245.83</c:v>
              </c:pt>
              <c:pt idx="3">
                <c:v>3070</c:v>
              </c:pt>
              <c:pt idx="4">
                <c:v>3100</c:v>
              </c:pt>
              <c:pt idx="5">
                <c:v>3100</c:v>
              </c:pt>
            </c:numLit>
          </c:val>
          <c:smooth val="0"/>
          <c:extLst xmlns:c16r2="http://schemas.microsoft.com/office/drawing/2015/06/chart">
            <c:ext xmlns:c16="http://schemas.microsoft.com/office/drawing/2014/chart" uri="{C3380CC4-5D6E-409C-BE32-E72D297353CC}">
              <c16:uniqueId val="{00000003-6133-4333-BC42-206FB82904EB}"/>
            </c:ext>
          </c:extLst>
        </c:ser>
        <c:ser>
          <c:idx val="4"/>
          <c:order val="4"/>
          <c:tx>
            <c:v>Véhicules de tourisme</c:v>
          </c:tx>
          <c:spPr>
            <a:ln w="31750" cap="rnd">
              <a:solidFill>
                <a:schemeClr val="accent5"/>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4125</c:v>
              </c:pt>
              <c:pt idx="2">
                <c:v>14083.34</c:v>
              </c:pt>
              <c:pt idx="3">
                <c:v>27083.33</c:v>
              </c:pt>
              <c:pt idx="4">
                <c:v>27750</c:v>
              </c:pt>
              <c:pt idx="5">
                <c:v>23625</c:v>
              </c:pt>
            </c:numLit>
          </c:val>
          <c:smooth val="0"/>
          <c:extLst xmlns:c16r2="http://schemas.microsoft.com/office/drawing/2015/06/chart">
            <c:ext xmlns:c16="http://schemas.microsoft.com/office/drawing/2014/chart" uri="{C3380CC4-5D6E-409C-BE32-E72D297353CC}">
              <c16:uniqueId val="{00000004-6133-4333-BC42-206FB82904EB}"/>
            </c:ext>
          </c:extLst>
        </c:ser>
        <c:ser>
          <c:idx val="5"/>
          <c:order val="5"/>
          <c:tx>
            <c:v>Véhicules utilitaires</c:v>
          </c:tx>
          <c:spPr>
            <a:ln w="31750" cap="rnd">
              <a:solidFill>
                <a:schemeClr val="accent6"/>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0</c:v>
              </c:pt>
              <c:pt idx="2">
                <c:v>6419.58</c:v>
              </c:pt>
              <c:pt idx="3">
                <c:v>29989.39</c:v>
              </c:pt>
              <c:pt idx="4">
                <c:v>30023.75</c:v>
              </c:pt>
              <c:pt idx="5">
                <c:v>30023.75</c:v>
              </c:pt>
            </c:numLit>
          </c:val>
          <c:smooth val="0"/>
          <c:extLst xmlns:c16r2="http://schemas.microsoft.com/office/drawing/2015/06/chart">
            <c:ext xmlns:c16="http://schemas.microsoft.com/office/drawing/2014/chart" uri="{C3380CC4-5D6E-409C-BE32-E72D297353CC}">
              <c16:uniqueId val="{00000005-6133-4333-BC42-206FB82904EB}"/>
            </c:ext>
          </c:extLst>
        </c:ser>
        <c:dLbls>
          <c:showLegendKey val="0"/>
          <c:showVal val="0"/>
          <c:showCatName val="0"/>
          <c:showSerName val="0"/>
          <c:showPercent val="0"/>
          <c:showBubbleSize val="0"/>
        </c:dLbls>
        <c:marker val="1"/>
        <c:smooth val="0"/>
        <c:axId val="177963008"/>
        <c:axId val="177964544"/>
      </c:lineChart>
      <c:catAx>
        <c:axId val="17796300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77964544"/>
        <c:crosses val="autoZero"/>
        <c:auto val="1"/>
        <c:lblAlgn val="ctr"/>
        <c:lblOffset val="100"/>
        <c:noMultiLvlLbl val="0"/>
      </c:catAx>
      <c:valAx>
        <c:axId val="177964544"/>
        <c:scaling>
          <c:orientation val="minMax"/>
        </c:scaling>
        <c:delete val="0"/>
        <c:axPos val="l"/>
        <c:majorGridlines>
          <c:spPr>
            <a:ln w="9525" cap="flat" cmpd="sng" algn="ctr">
              <a:solidFill>
                <a:schemeClr val="tx2">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77963008"/>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Répartition des immobilisations par Familles</a:t>
            </a:r>
          </a:p>
          <a:p>
            <a:pPr>
              <a:defRPr sz="1800" b="1" i="0" u="none" strike="noStrike" kern="1200" baseline="0">
                <a:solidFill>
                  <a:schemeClr val="dk1">
                    <a:lumMod val="75000"/>
                    <a:lumOff val="25000"/>
                  </a:schemeClr>
                </a:solidFill>
                <a:latin typeface="+mn-lt"/>
                <a:ea typeface="+mn-ea"/>
                <a:cs typeface="+mn-cs"/>
              </a:defRPr>
            </a:pPr>
            <a:r>
              <a:rPr lang="fr-FR"/>
              <a:t>(Valorisation VNC)</a:t>
            </a:r>
          </a:p>
        </c:rich>
      </c:tx>
      <c:layout/>
      <c:overlay val="0"/>
      <c:spPr>
        <a:noFill/>
        <a:ln>
          <a:noFill/>
        </a:ln>
        <a:effectLst/>
      </c:spPr>
    </c:title>
    <c:autoTitleDeleted val="0"/>
    <c:plotArea>
      <c:layout>
        <c:manualLayout>
          <c:layoutTarget val="inner"/>
          <c:xMode val="edge"/>
          <c:yMode val="edge"/>
          <c:x val="0.143077121664962"/>
          <c:y val="0.26355205599300102"/>
          <c:w val="0.42456931219032701"/>
          <c:h val="0.68016861528672601"/>
        </c:manualLayout>
      </c:layout>
      <c:doughnutChart>
        <c:varyColors val="1"/>
        <c:ser>
          <c:idx val="1"/>
          <c:order val="0"/>
          <c:tx>
            <c:v>VNC Fin Plan</c:v>
          </c:tx>
          <c:explosion val="14"/>
          <c:dPt>
            <c:idx val="0"/>
            <c:bubble3D val="0"/>
            <c:spPr>
              <a:solidFill>
                <a:schemeClr val="accent1"/>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BC36-4380-8C1C-0876ACE4BA36}"/>
              </c:ext>
            </c:extLst>
          </c:dPt>
          <c:dPt>
            <c:idx val="1"/>
            <c:bubble3D val="0"/>
            <c:spPr>
              <a:solidFill>
                <a:schemeClr val="accent2"/>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BC36-4380-8C1C-0876ACE4BA36}"/>
              </c:ext>
            </c:extLst>
          </c:dPt>
          <c:dPt>
            <c:idx val="2"/>
            <c:bubble3D val="0"/>
            <c:spPr>
              <a:solidFill>
                <a:schemeClr val="accent3"/>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0-6042-4BD6-A78C-FA6FBB40EBF1}"/>
              </c:ext>
            </c:extLst>
          </c:dPt>
          <c:dPt>
            <c:idx val="3"/>
            <c:bubble3D val="0"/>
            <c:spPr>
              <a:solidFill>
                <a:schemeClr val="accent4"/>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F-6042-4BD6-A78C-FA6FBB40EBF1}"/>
              </c:ext>
            </c:extLst>
          </c:dPt>
          <c:dPt>
            <c:idx val="4"/>
            <c:bubble3D val="0"/>
            <c:spPr>
              <a:solidFill>
                <a:schemeClr val="accent5"/>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E-6042-4BD6-A78C-FA6FBB40EBF1}"/>
              </c:ext>
            </c:extLst>
          </c:dPt>
          <c:dPt>
            <c:idx val="5"/>
            <c:bubble3D val="0"/>
            <c:spPr>
              <a:solidFill>
                <a:schemeClr val="accent6"/>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D-6042-4BD6-A78C-FA6FBB40EBF1}"/>
              </c:ext>
            </c:extLst>
          </c:dPt>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042-4BD6-A78C-FA6FBB40EBF1}"/>
                </c:ext>
              </c:extLst>
            </c:dLbl>
            <c:dLbl>
              <c:idx val="3"/>
              <c:layout>
                <c:manualLayout>
                  <c:x val="-2.69020596889449E-2"/>
                  <c:y val="-4.0404040404040498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042-4BD6-A78C-FA6FBB40EBF1}"/>
                </c:ext>
              </c:extLst>
            </c:dLbl>
            <c:dLbl>
              <c:idx val="4"/>
              <c:layout>
                <c:manualLayout>
                  <c:x val="-3.3627574611181199E-3"/>
                  <c:y val="-0.12659932659932699"/>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042-4BD6-A78C-FA6FBB40EBF1}"/>
                </c:ext>
              </c:extLst>
            </c:dLbl>
            <c:dLbl>
              <c:idx val="5"/>
              <c:layout>
                <c:manualLayout>
                  <c:x val="3.5308953341740203E-2"/>
                  <c:y val="-9.696969696969699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042-4BD6-A78C-FA6FBB40EBF1}"/>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Lit>
              <c:ptCount val="6"/>
              <c:pt idx="0">
                <c:v>Constructions</c:v>
              </c:pt>
              <c:pt idx="1">
                <c:v>Installations Techniques</c:v>
              </c:pt>
              <c:pt idx="2">
                <c:v>Matériel de bureau et informatique</c:v>
              </c:pt>
              <c:pt idx="3">
                <c:v>Mobilier</c:v>
              </c:pt>
              <c:pt idx="4">
                <c:v>Véhicules de tourisme</c:v>
              </c:pt>
              <c:pt idx="5">
                <c:v>Véhicules utilitaires</c:v>
              </c:pt>
            </c:strLit>
          </c:cat>
          <c:val>
            <c:numLit>
              <c:formatCode>General</c:formatCode>
              <c:ptCount val="6"/>
              <c:pt idx="0">
                <c:v>1009134.45</c:v>
              </c:pt>
              <c:pt idx="1">
                <c:v>1509249.55</c:v>
              </c:pt>
              <c:pt idx="2">
                <c:v>900.29</c:v>
              </c:pt>
              <c:pt idx="3">
                <c:v>19939.73</c:v>
              </c:pt>
              <c:pt idx="4">
                <c:v>27333.33</c:v>
              </c:pt>
              <c:pt idx="5">
                <c:v>23638.53</c:v>
              </c:pt>
            </c:numLit>
          </c:val>
          <c:extLst xmlns:c16r2="http://schemas.microsoft.com/office/drawing/2015/06/chart">
            <c:ext xmlns:c16="http://schemas.microsoft.com/office/drawing/2014/chart" uri="{C3380CC4-5D6E-409C-BE32-E72D297353CC}">
              <c16:uniqueId val="{0000000C-6042-4BD6-A78C-FA6FBB40EBF1}"/>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v>VNC Fin Plan</c:v>
                </c:tx>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4AE-48A3-80C7-AD013B1F91FB}"/>
                    </c:ext>
                  </c:extLst>
                </c:dPt>
                <c:dPt>
                  <c:idx val="1"/>
                  <c:bubble3D val="0"/>
                  <c:explosion val="9"/>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4AE-48A3-80C7-AD013B1F91F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4AE-48A3-80C7-AD013B1F91FB}"/>
                    </c:ext>
                  </c:extLst>
                </c:dPt>
                <c:dPt>
                  <c:idx val="3"/>
                  <c:bubble3D val="0"/>
                  <c:explosion val="29"/>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4AE-48A3-80C7-AD013B1F91FB}"/>
                    </c:ext>
                  </c:extLst>
                </c:dPt>
                <c:dPt>
                  <c:idx val="4"/>
                  <c:bubble3D val="0"/>
                  <c:explosion val="27"/>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4AE-48A3-80C7-AD013B1F91FB}"/>
                    </c:ext>
                  </c:extLst>
                </c:dPt>
                <c:dPt>
                  <c:idx val="5"/>
                  <c:bubble3D val="0"/>
                  <c:explosion val="27"/>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64AE-48A3-80C7-AD013B1F91FB}"/>
                    </c:ext>
                  </c:extLst>
                </c:dPt>
                <c:dLbls>
                  <c:dLbl>
                    <c:idx val="2"/>
                    <c:delete val="1"/>
                    <c:extLst>
                      <c:ext uri="{CE6537A1-D6FC-4f65-9D91-7224C49458BB}"/>
                      <c:ext xmlns:c16="http://schemas.microsoft.com/office/drawing/2014/chart" uri="{C3380CC4-5D6E-409C-BE32-E72D297353CC}">
                        <c16:uniqueId val="{00000005-64AE-48A3-80C7-AD013B1F91FB}"/>
                      </c:ext>
                    </c:extLst>
                  </c:dLbl>
                  <c:dLbl>
                    <c:idx val="3"/>
                    <c:layout>
                      <c:manualLayout>
                        <c:x val="-2.353930222782688E-2"/>
                        <c:y val="-2.154882154882155E-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7-64AE-48A3-80C7-AD013B1F91FB}"/>
                      </c:ext>
                    </c:extLst>
                  </c:dLbl>
                  <c:dLbl>
                    <c:idx val="4"/>
                    <c:layout>
                      <c:manualLayout>
                        <c:x val="-6.7255149222362337E-3"/>
                        <c:y val="-0.1212121212121212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9-64AE-48A3-80C7-AD013B1F91FB}"/>
                      </c:ext>
                    </c:extLst>
                  </c:dLbl>
                  <c:dLbl>
                    <c:idx val="5"/>
                    <c:layout>
                      <c:manualLayout>
                        <c:x val="5.044136191677169E-2"/>
                        <c:y val="-6.1952861952861975E-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B-64AE-48A3-80C7-AD013B1F91FB}"/>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BE"/>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Lit>
                    <c:ptCount val="1"/>
                  </c:strLit>
                </c:cat>
                <c:val>
                  <c:numLit>
                    <c:formatCode>General</c:formatCode>
                    <c:ptCount val="1"/>
                    <c:pt idx="0">
                      <c:v>0</c:v>
                    </c:pt>
                  </c:numLit>
                </c:val>
                <c:extLst>
                  <c:ext xmlns:c16="http://schemas.microsoft.com/office/drawing/2014/chart" uri="{C3380CC4-5D6E-409C-BE32-E72D297353CC}">
                    <c16:uniqueId val="{0000000C-64AE-48A3-80C7-AD013B1F91FB}"/>
                  </c:ext>
                </c:extLst>
              </c15:ser>
            </c15:filteredPieSeries>
          </c:ext>
        </c:extLst>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0"/>
    <c:dispBlanksAs val="gap"/>
    <c:showDLblsOverMax val="0"/>
  </c:chart>
  <c:spPr>
    <a:no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682743</xdr:colOff>
      <xdr:row>3</xdr:row>
      <xdr:rowOff>9523</xdr:rowOff>
    </xdr:from>
    <xdr:to>
      <xdr:col>1</xdr:col>
      <xdr:colOff>0</xdr:colOff>
      <xdr:row>21</xdr:row>
      <xdr:rowOff>9524</xdr:rowOff>
    </xdr:to>
    <xdr:sp macro="" textlink="">
      <xdr:nvSpPr>
        <xdr:cNvPr id="2" name="Rectangle 1">
          <a:extLst>
            <a:ext uri="{FF2B5EF4-FFF2-40B4-BE49-F238E27FC236}">
              <a16:creationId xmlns="" xmlns:a16="http://schemas.microsoft.com/office/drawing/2014/main" id="{057E6098-930B-4EF1-AD50-DB693EE45B16}"/>
            </a:ext>
          </a:extLst>
        </xdr:cNvPr>
        <xdr:cNvSpPr/>
      </xdr:nvSpPr>
      <xdr:spPr>
        <a:xfrm>
          <a:off x="682743" y="723898"/>
          <a:ext cx="79257" cy="4286251"/>
        </a:xfrm>
        <a:prstGeom prst="rect">
          <a:avLst/>
        </a:prstGeom>
        <a:solidFill>
          <a:srgbClr val="3C424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10</xdr:row>
      <xdr:rowOff>234948</xdr:rowOff>
    </xdr:from>
    <xdr:to>
      <xdr:col>1</xdr:col>
      <xdr:colOff>155212</xdr:colOff>
      <xdr:row>12</xdr:row>
      <xdr:rowOff>23448</xdr:rowOff>
    </xdr:to>
    <xdr:sp macro="" textlink="">
      <xdr:nvSpPr>
        <xdr:cNvPr id="3" name="Ellipse 2">
          <a:extLst>
            <a:ext uri="{FF2B5EF4-FFF2-40B4-BE49-F238E27FC236}">
              <a16:creationId xmlns="" xmlns:a16="http://schemas.microsoft.com/office/drawing/2014/main" id="{F3CC3BD6-FF7E-4563-A92C-AEF1B5A7C8C2}"/>
            </a:ext>
          </a:extLst>
        </xdr:cNvPr>
        <xdr:cNvSpPr/>
      </xdr:nvSpPr>
      <xdr:spPr>
        <a:xfrm>
          <a:off x="557212" y="2587623"/>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15</xdr:row>
      <xdr:rowOff>233890</xdr:rowOff>
    </xdr:from>
    <xdr:to>
      <xdr:col>1</xdr:col>
      <xdr:colOff>155212</xdr:colOff>
      <xdr:row>17</xdr:row>
      <xdr:rowOff>22390</xdr:rowOff>
    </xdr:to>
    <xdr:sp macro="" textlink="">
      <xdr:nvSpPr>
        <xdr:cNvPr id="4" name="Ellipse 3">
          <a:extLst>
            <a:ext uri="{FF2B5EF4-FFF2-40B4-BE49-F238E27FC236}">
              <a16:creationId xmlns="" xmlns:a16="http://schemas.microsoft.com/office/drawing/2014/main" id="{EEC0429A-05A8-4DFC-983C-CD8AE724F07A}"/>
            </a:ext>
          </a:extLst>
        </xdr:cNvPr>
        <xdr:cNvSpPr/>
      </xdr:nvSpPr>
      <xdr:spPr>
        <a:xfrm>
          <a:off x="557212" y="3901015"/>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546629</xdr:colOff>
      <xdr:row>5</xdr:row>
      <xdr:rowOff>161925</xdr:rowOff>
    </xdr:from>
    <xdr:to>
      <xdr:col>1</xdr:col>
      <xdr:colOff>144629</xdr:colOff>
      <xdr:row>7</xdr:row>
      <xdr:rowOff>3342</xdr:rowOff>
    </xdr:to>
    <xdr:sp macro="" textlink="">
      <xdr:nvSpPr>
        <xdr:cNvPr id="5" name="Ellipse 4">
          <a:extLst>
            <a:ext uri="{FF2B5EF4-FFF2-40B4-BE49-F238E27FC236}">
              <a16:creationId xmlns="" xmlns:a16="http://schemas.microsoft.com/office/drawing/2014/main" id="{B5A3956C-55F9-4F4C-B62A-A06801E420A5}"/>
            </a:ext>
          </a:extLst>
        </xdr:cNvPr>
        <xdr:cNvSpPr/>
      </xdr:nvSpPr>
      <xdr:spPr>
        <a:xfrm>
          <a:off x="546629" y="1257300"/>
          <a:ext cx="360000" cy="355767"/>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142875</xdr:rowOff>
    </xdr:from>
    <xdr:to>
      <xdr:col>7</xdr:col>
      <xdr:colOff>9525</xdr:colOff>
      <xdr:row>37</xdr:row>
      <xdr:rowOff>152400</xdr:rowOff>
    </xdr:to>
    <xdr:graphicFrame macro="">
      <xdr:nvGraphicFramePr>
        <xdr:cNvPr id="4" name="Graphique_A10">
          <a:extLst>
            <a:ext uri="{FF2B5EF4-FFF2-40B4-BE49-F238E27FC236}">
              <a16:creationId xmlns="" xmlns:a16="http://schemas.microsoft.com/office/drawing/2014/main" id="{CE1E1820-FF28-4F5F-83A8-9E1FA6C0D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57149</xdr:colOff>
      <xdr:row>9</xdr:row>
      <xdr:rowOff>0</xdr:rowOff>
    </xdr:from>
    <xdr:to>
      <xdr:col>17</xdr:col>
      <xdr:colOff>66674</xdr:colOff>
      <xdr:row>38</xdr:row>
      <xdr:rowOff>0</xdr:rowOff>
    </xdr:to>
    <xdr:graphicFrame macro="">
      <xdr:nvGraphicFramePr>
        <xdr:cNvPr id="5" name="Graphique_I10">
          <a:extLst>
            <a:ext uri="{FF2B5EF4-FFF2-40B4-BE49-F238E27FC236}">
              <a16:creationId xmlns="" xmlns:a16="http://schemas.microsoft.com/office/drawing/2014/main" id="{AB76E6EA-4AF4-477D-B7CB-5F0515DE3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affaticati/AppData/Local/Microsoft/Windows/Temporary%20Internet%20Files/Content.Outlook/JYC27STS/Reporting%20de%20tr&#233;sorer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fi-w03-Master\donnees\2%20-%20Vision\Dossier%20de%20demo\Demo%20vision\1%20-%20Pr&#233;sentation%20Vi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Tresorerie"/>
      <sheetName val="Soldes Dynamiques"/>
      <sheetName val="Rolling Forecast"/>
      <sheetName val="Analyse Budgétaire"/>
      <sheetName val="Comparatif N-1"/>
      <sheetName val="Statistiques"/>
      <sheetName val="Plus-value  SICAV"/>
      <sheetName val="Valorisation Portefeuille"/>
      <sheetName val="Feuil2"/>
    </sheetNames>
    <sheetDataSet>
      <sheetData sheetId="0"/>
      <sheetData sheetId="1"/>
      <sheetData sheetId="2"/>
      <sheetData sheetId="3"/>
      <sheetData sheetId="4"/>
      <sheetData sheetId="5"/>
      <sheetData sheetId="6"/>
      <sheetData sheetId="7"/>
      <sheetData sheetId="8">
        <row r="1">
          <cell r="A1" t="str">
            <v>Janvier</v>
          </cell>
        </row>
        <row r="2">
          <cell r="A2" t="str">
            <v>Février</v>
          </cell>
        </row>
        <row r="3">
          <cell r="A3" t="str">
            <v>Mars</v>
          </cell>
        </row>
        <row r="4">
          <cell r="A4" t="str">
            <v>Avril</v>
          </cell>
        </row>
        <row r="5">
          <cell r="A5" t="str">
            <v>Mai</v>
          </cell>
        </row>
        <row r="6">
          <cell r="A6" t="str">
            <v>Juin</v>
          </cell>
        </row>
        <row r="7">
          <cell r="A7" t="str">
            <v>Juillet</v>
          </cell>
        </row>
        <row r="8">
          <cell r="A8" t="str">
            <v>Août</v>
          </cell>
        </row>
        <row r="9">
          <cell r="A9" t="str">
            <v>Septembre</v>
          </cell>
        </row>
        <row r="10">
          <cell r="A10" t="str">
            <v>Octobre</v>
          </cell>
        </row>
        <row r="11">
          <cell r="A11" t="str">
            <v>Novembre</v>
          </cell>
        </row>
        <row r="12">
          <cell r="A12" t="str">
            <v>Décembre</v>
          </cell>
        </row>
        <row r="16">
          <cell r="A16" t="str">
            <v>Initial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marrage"/>
      <sheetName val="SIG"/>
      <sheetName val="Ls_Alert"/>
      <sheetName val="Interrogation solde"/>
      <sheetName val="Interrogation grand livre"/>
      <sheetName val="Budget SIG"/>
      <sheetName val="Analyse des dépenses"/>
      <sheetName val="Ls_XlbFormatTables"/>
      <sheetName val="Comparaison agence"/>
      <sheetName val="gestion commerciale"/>
      <sheetName val="rapport dynamique"/>
      <sheetName val="Budget"/>
      <sheetName val="Envoi écritures"/>
      <sheetName val="Balance colonnée"/>
      <sheetName val="Ls_XLB_WorkbookFile"/>
      <sheetName val="Ls_AgXLB_WorkbookFile"/>
      <sheetName val="RIK_PARAMS"/>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showGridLines="0" zoomScale="70" zoomScaleNormal="70" zoomScalePageLayoutView="70" workbookViewId="0">
      <selection activeCell="A22" sqref="A22:V28"/>
    </sheetView>
  </sheetViews>
  <sheetFormatPr defaultColWidth="10.85546875" defaultRowHeight="15" x14ac:dyDescent="0.25"/>
  <cols>
    <col min="1" max="18" width="10.85546875" style="91"/>
    <col min="19" max="19" width="15.85546875" style="91" customWidth="1"/>
    <col min="20" max="16384" width="10.85546875" style="91"/>
  </cols>
  <sheetData>
    <row r="1" spans="1:39" ht="15" customHeight="1" x14ac:dyDescent="0.35">
      <c r="A1" s="118" t="s">
        <v>81</v>
      </c>
      <c r="B1" s="118"/>
      <c r="C1" s="118"/>
      <c r="D1" s="118"/>
      <c r="E1" s="118"/>
      <c r="F1" s="118"/>
      <c r="G1" s="118"/>
      <c r="H1" s="118"/>
      <c r="I1" s="118"/>
      <c r="J1" s="118"/>
      <c r="K1" s="118"/>
      <c r="L1" s="119"/>
      <c r="M1" s="119"/>
      <c r="N1" s="115"/>
      <c r="O1" s="94"/>
      <c r="P1" s="119"/>
      <c r="Q1" s="119"/>
      <c r="R1" s="115"/>
      <c r="S1" s="94"/>
      <c r="T1" s="119"/>
      <c r="U1" s="119"/>
      <c r="V1" s="115"/>
      <c r="W1" s="90"/>
      <c r="X1" s="90"/>
      <c r="Y1" s="90"/>
      <c r="Z1" s="90"/>
      <c r="AA1" s="90"/>
      <c r="AB1" s="90"/>
      <c r="AC1" s="90"/>
      <c r="AD1" s="90"/>
      <c r="AE1" s="90"/>
      <c r="AF1" s="90"/>
      <c r="AG1" s="90"/>
      <c r="AH1" s="90"/>
      <c r="AI1" s="90"/>
      <c r="AJ1" s="90"/>
      <c r="AK1" s="90"/>
      <c r="AL1" s="90"/>
      <c r="AM1" s="90"/>
    </row>
    <row r="2" spans="1:39" ht="26.25" x14ac:dyDescent="0.35">
      <c r="A2" s="118"/>
      <c r="B2" s="118"/>
      <c r="C2" s="118"/>
      <c r="D2" s="118"/>
      <c r="E2" s="118"/>
      <c r="F2" s="118"/>
      <c r="G2" s="118"/>
      <c r="H2" s="118"/>
      <c r="I2" s="118"/>
      <c r="J2" s="118"/>
      <c r="K2" s="118"/>
      <c r="L2" s="119"/>
      <c r="M2" s="119"/>
      <c r="N2" s="116"/>
      <c r="O2" s="94"/>
      <c r="P2" s="119"/>
      <c r="Q2" s="119"/>
      <c r="R2" s="116"/>
      <c r="S2" s="94"/>
      <c r="T2" s="119"/>
      <c r="U2" s="119"/>
      <c r="V2" s="116"/>
      <c r="W2" s="90"/>
      <c r="X2" s="90"/>
      <c r="Y2" s="90"/>
      <c r="Z2" s="90"/>
      <c r="AA2" s="90"/>
      <c r="AB2" s="90"/>
      <c r="AC2" s="90"/>
      <c r="AD2" s="90"/>
      <c r="AE2" s="90"/>
      <c r="AF2" s="90"/>
      <c r="AG2" s="90"/>
      <c r="AH2" s="90"/>
      <c r="AI2" s="90"/>
      <c r="AJ2" s="90"/>
      <c r="AK2" s="90"/>
      <c r="AL2" s="90"/>
      <c r="AM2" s="90"/>
    </row>
    <row r="3" spans="1:39" x14ac:dyDescent="0.25">
      <c r="A3" s="95"/>
      <c r="B3" s="95"/>
      <c r="C3" s="95"/>
      <c r="D3" s="95"/>
      <c r="E3" s="95"/>
      <c r="F3" s="95"/>
      <c r="G3" s="95"/>
      <c r="H3" s="95"/>
      <c r="I3" s="95"/>
      <c r="J3" s="95"/>
      <c r="K3" s="95"/>
      <c r="L3" s="95"/>
      <c r="M3" s="95"/>
      <c r="N3" s="95"/>
      <c r="O3" s="95"/>
      <c r="P3" s="95"/>
      <c r="Q3" s="95"/>
      <c r="R3" s="95"/>
      <c r="S3" s="95"/>
      <c r="T3" s="95"/>
      <c r="U3" s="95"/>
      <c r="V3" s="95"/>
      <c r="W3" s="90"/>
      <c r="X3" s="90"/>
      <c r="Y3" s="90"/>
      <c r="Z3" s="90"/>
      <c r="AA3" s="90"/>
      <c r="AB3" s="90"/>
      <c r="AC3" s="90"/>
      <c r="AD3" s="90"/>
      <c r="AE3" s="90"/>
      <c r="AF3" s="90"/>
      <c r="AG3" s="90"/>
      <c r="AH3" s="90"/>
      <c r="AI3" s="90"/>
      <c r="AJ3" s="90"/>
      <c r="AK3" s="90"/>
      <c r="AL3" s="90"/>
      <c r="AM3" s="90"/>
    </row>
    <row r="4" spans="1:39" x14ac:dyDescent="0.25">
      <c r="A4" s="96"/>
      <c r="B4" s="96"/>
      <c r="C4" s="96"/>
      <c r="D4" s="96"/>
      <c r="E4" s="96"/>
      <c r="F4" s="96"/>
      <c r="G4" s="96"/>
      <c r="H4" s="96"/>
      <c r="I4" s="96"/>
      <c r="J4" s="96"/>
      <c r="K4" s="96"/>
      <c r="L4" s="96"/>
      <c r="M4" s="96"/>
      <c r="N4" s="96"/>
      <c r="O4" s="96"/>
      <c r="P4" s="96"/>
      <c r="Q4" s="96"/>
      <c r="R4" s="96"/>
      <c r="S4" s="96"/>
      <c r="T4" s="96"/>
      <c r="U4" s="96"/>
      <c r="V4" s="96"/>
    </row>
    <row r="5" spans="1:39" x14ac:dyDescent="0.25">
      <c r="A5" s="96"/>
      <c r="B5" s="96"/>
      <c r="C5" s="96"/>
      <c r="D5" s="96"/>
      <c r="E5" s="96"/>
      <c r="F5" s="96"/>
      <c r="G5" s="96"/>
      <c r="H5" s="96"/>
      <c r="I5" s="96"/>
      <c r="J5" s="96"/>
      <c r="K5" s="96"/>
      <c r="L5" s="96"/>
      <c r="M5" s="96"/>
      <c r="N5" s="96"/>
      <c r="O5" s="96"/>
      <c r="P5" s="96"/>
      <c r="Q5" s="96"/>
      <c r="R5" s="96"/>
      <c r="S5" s="96"/>
      <c r="T5" s="96"/>
      <c r="U5" s="96"/>
      <c r="V5" s="96"/>
    </row>
    <row r="6" spans="1:39" x14ac:dyDescent="0.25">
      <c r="A6" s="96"/>
      <c r="B6" s="96"/>
      <c r="C6" s="96"/>
      <c r="D6" s="96"/>
      <c r="E6" s="96"/>
      <c r="F6" s="96"/>
      <c r="G6" s="96"/>
      <c r="H6" s="96"/>
      <c r="I6" s="96"/>
      <c r="J6" s="96"/>
      <c r="K6" s="96"/>
      <c r="L6" s="96"/>
      <c r="M6" s="96"/>
      <c r="N6" s="96"/>
      <c r="O6" s="96"/>
      <c r="P6" s="96"/>
      <c r="Q6" s="96"/>
      <c r="R6" s="96"/>
      <c r="S6" s="96"/>
      <c r="T6" s="96"/>
      <c r="U6" s="96"/>
      <c r="V6" s="96"/>
    </row>
    <row r="7" spans="1:39" ht="25.5" x14ac:dyDescent="0.5">
      <c r="A7" s="96"/>
      <c r="B7" s="97" t="s">
        <v>82</v>
      </c>
      <c r="C7" s="96"/>
      <c r="D7" s="96"/>
      <c r="E7" s="96"/>
      <c r="F7" s="96"/>
      <c r="G7" s="96"/>
      <c r="H7" s="96"/>
      <c r="I7" s="96"/>
      <c r="J7" s="96"/>
      <c r="K7" s="96"/>
      <c r="L7" s="96"/>
      <c r="M7" s="96"/>
      <c r="N7" s="96"/>
      <c r="O7" s="96"/>
      <c r="P7" s="96"/>
      <c r="Q7" s="96"/>
      <c r="R7" s="96"/>
      <c r="S7" s="96"/>
      <c r="T7" s="96"/>
      <c r="U7" s="96"/>
      <c r="V7" s="96"/>
    </row>
    <row r="8" spans="1:39" ht="19.5" x14ac:dyDescent="0.25">
      <c r="A8" s="96"/>
      <c r="B8" s="98"/>
      <c r="C8" s="96"/>
      <c r="D8" s="96"/>
      <c r="E8" s="96"/>
      <c r="F8" s="96"/>
      <c r="G8" s="96"/>
      <c r="H8" s="96"/>
      <c r="I8" s="96"/>
      <c r="J8" s="96"/>
      <c r="K8" s="96"/>
      <c r="L8" s="96"/>
      <c r="M8" s="96"/>
      <c r="N8" s="96"/>
      <c r="O8" s="96"/>
      <c r="P8" s="96"/>
      <c r="Q8" s="96"/>
      <c r="R8" s="96"/>
      <c r="S8" s="96"/>
      <c r="T8" s="96"/>
      <c r="U8" s="96"/>
      <c r="V8" s="96"/>
    </row>
    <row r="9" spans="1:39" ht="19.5" x14ac:dyDescent="0.25">
      <c r="A9" s="96"/>
      <c r="B9" s="98"/>
      <c r="C9" s="96"/>
      <c r="D9" s="96"/>
      <c r="E9" s="96"/>
      <c r="F9" s="96"/>
      <c r="G9" s="96"/>
      <c r="H9" s="96"/>
      <c r="I9" s="96"/>
      <c r="J9" s="96"/>
      <c r="K9" s="96"/>
      <c r="L9" s="96"/>
      <c r="M9" s="96"/>
      <c r="N9" s="96"/>
      <c r="O9" s="96"/>
      <c r="P9" s="96"/>
      <c r="Q9" s="96"/>
      <c r="R9" s="96"/>
      <c r="S9" s="96"/>
      <c r="T9" s="96"/>
      <c r="U9" s="96"/>
      <c r="V9" s="96"/>
    </row>
    <row r="10" spans="1:39" ht="19.5" x14ac:dyDescent="0.25">
      <c r="A10" s="96"/>
      <c r="B10" s="98"/>
      <c r="C10" s="96"/>
      <c r="D10" s="96"/>
      <c r="E10" s="96"/>
      <c r="F10" s="96"/>
      <c r="G10" s="96"/>
      <c r="H10" s="96"/>
      <c r="I10" s="96"/>
      <c r="J10" s="96"/>
      <c r="K10" s="96"/>
      <c r="L10" s="96"/>
      <c r="M10" s="96"/>
      <c r="N10" s="96"/>
      <c r="O10" s="96"/>
      <c r="P10" s="96"/>
      <c r="Q10" s="96"/>
      <c r="R10" s="96"/>
      <c r="S10" s="96"/>
      <c r="T10" s="96"/>
      <c r="U10" s="96"/>
      <c r="V10" s="96"/>
    </row>
    <row r="11" spans="1:39" ht="19.5" x14ac:dyDescent="0.25">
      <c r="A11" s="96"/>
      <c r="B11" s="98"/>
      <c r="C11" s="96"/>
      <c r="D11" s="96"/>
      <c r="E11" s="96"/>
      <c r="F11" s="96"/>
      <c r="G11" s="96"/>
      <c r="H11" s="96"/>
      <c r="I11" s="96"/>
      <c r="J11" s="96"/>
      <c r="K11" s="96"/>
      <c r="L11" s="96"/>
      <c r="M11" s="96"/>
      <c r="N11" s="96"/>
      <c r="O11" s="96"/>
      <c r="P11" s="96"/>
      <c r="Q11" s="96"/>
      <c r="R11" s="96"/>
      <c r="S11" s="96"/>
      <c r="T11" s="96"/>
      <c r="U11" s="96"/>
      <c r="V11" s="96"/>
    </row>
    <row r="12" spans="1:39" ht="25.5" x14ac:dyDescent="0.5">
      <c r="A12" s="96"/>
      <c r="B12" s="97" t="s">
        <v>104</v>
      </c>
      <c r="C12" s="96"/>
      <c r="D12" s="96"/>
      <c r="E12" s="96"/>
      <c r="F12" s="96"/>
      <c r="G12" s="96"/>
      <c r="H12" s="96"/>
      <c r="I12" s="96"/>
      <c r="J12" s="96"/>
      <c r="K12" s="96"/>
      <c r="L12" s="96"/>
      <c r="M12" s="96"/>
      <c r="N12" s="96"/>
      <c r="O12" s="96"/>
      <c r="P12" s="96"/>
      <c r="Q12" s="96"/>
      <c r="R12" s="96"/>
      <c r="S12" s="96"/>
      <c r="T12" s="96"/>
      <c r="U12" s="96"/>
      <c r="V12" s="96"/>
    </row>
    <row r="13" spans="1:39" ht="19.5" x14ac:dyDescent="0.25">
      <c r="A13" s="96"/>
      <c r="B13" s="98"/>
      <c r="C13" s="96"/>
      <c r="D13" s="96"/>
      <c r="E13" s="96"/>
      <c r="F13" s="96"/>
      <c r="G13" s="96"/>
      <c r="H13" s="96"/>
      <c r="I13" s="96"/>
      <c r="J13" s="96"/>
      <c r="K13" s="96"/>
      <c r="L13" s="96"/>
      <c r="M13" s="96"/>
      <c r="N13" s="96"/>
      <c r="O13" s="96"/>
      <c r="P13" s="96"/>
      <c r="Q13" s="96"/>
      <c r="R13" s="96"/>
      <c r="S13" s="96"/>
      <c r="T13" s="96"/>
      <c r="U13" s="96"/>
      <c r="V13" s="96"/>
    </row>
    <row r="14" spans="1:39" ht="19.5" x14ac:dyDescent="0.25">
      <c r="A14" s="96"/>
      <c r="B14" s="98"/>
      <c r="C14" s="96"/>
      <c r="D14" s="96"/>
      <c r="E14" s="96"/>
      <c r="F14" s="96"/>
      <c r="G14" s="96"/>
      <c r="H14" s="96"/>
      <c r="I14" s="96"/>
      <c r="J14" s="96"/>
      <c r="K14" s="96"/>
      <c r="L14" s="96"/>
      <c r="M14" s="96"/>
      <c r="N14" s="96"/>
      <c r="O14" s="96"/>
      <c r="P14" s="96"/>
      <c r="Q14" s="96"/>
      <c r="R14" s="96"/>
      <c r="S14" s="96"/>
      <c r="T14" s="96"/>
      <c r="U14" s="96"/>
      <c r="V14" s="96"/>
    </row>
    <row r="15" spans="1:39" ht="19.5" x14ac:dyDescent="0.25">
      <c r="A15" s="96"/>
      <c r="B15" s="98"/>
      <c r="C15" s="96"/>
      <c r="D15" s="96"/>
      <c r="E15" s="96"/>
      <c r="F15" s="96"/>
      <c r="G15" s="96"/>
      <c r="H15" s="96"/>
      <c r="I15" s="96"/>
      <c r="J15" s="96"/>
      <c r="K15" s="96"/>
      <c r="L15" s="96"/>
      <c r="M15" s="96"/>
      <c r="N15" s="96"/>
      <c r="O15" s="96"/>
      <c r="P15" s="96"/>
      <c r="Q15" s="96"/>
      <c r="R15" s="96"/>
      <c r="S15" s="96"/>
      <c r="T15" s="96"/>
      <c r="U15" s="96"/>
      <c r="V15" s="96"/>
    </row>
    <row r="16" spans="1:39" ht="19.5" x14ac:dyDescent="0.25">
      <c r="A16" s="96"/>
      <c r="B16" s="98"/>
      <c r="C16" s="96"/>
      <c r="D16" s="96"/>
      <c r="E16" s="96"/>
      <c r="F16" s="96"/>
      <c r="G16" s="96"/>
      <c r="H16" s="96"/>
      <c r="I16" s="96"/>
      <c r="J16" s="96"/>
      <c r="K16" s="96"/>
      <c r="L16" s="96"/>
      <c r="M16" s="96"/>
      <c r="N16" s="96"/>
      <c r="O16" s="96"/>
      <c r="P16" s="96"/>
      <c r="Q16" s="96"/>
      <c r="R16" s="96"/>
      <c r="S16" s="96"/>
      <c r="T16" s="96"/>
      <c r="U16" s="96"/>
      <c r="V16" s="96"/>
    </row>
    <row r="17" spans="1:39" ht="25.5" x14ac:dyDescent="0.5">
      <c r="A17" s="96"/>
      <c r="B17" s="97" t="s">
        <v>105</v>
      </c>
      <c r="C17" s="96"/>
      <c r="D17" s="96"/>
      <c r="E17" s="96"/>
      <c r="F17" s="96"/>
      <c r="G17" s="96"/>
      <c r="H17" s="96"/>
      <c r="I17" s="96"/>
      <c r="J17" s="96"/>
      <c r="K17" s="96"/>
      <c r="L17" s="96"/>
      <c r="M17" s="96"/>
      <c r="N17" s="96"/>
      <c r="O17" s="96"/>
      <c r="P17" s="96"/>
      <c r="Q17" s="96"/>
      <c r="R17" s="96"/>
      <c r="S17" s="96"/>
      <c r="T17" s="96"/>
      <c r="U17" s="96"/>
      <c r="V17" s="96"/>
    </row>
    <row r="18" spans="1:39" x14ac:dyDescent="0.25">
      <c r="A18" s="96"/>
      <c r="B18" s="96"/>
      <c r="C18" s="96"/>
      <c r="D18" s="96"/>
      <c r="E18" s="96"/>
      <c r="F18" s="96"/>
      <c r="G18" s="96"/>
      <c r="H18" s="96"/>
      <c r="I18" s="96"/>
      <c r="J18" s="96"/>
      <c r="K18" s="96"/>
      <c r="L18" s="96"/>
      <c r="M18" s="96"/>
      <c r="N18" s="96"/>
      <c r="O18" s="96"/>
      <c r="P18" s="96"/>
      <c r="Q18" s="96"/>
      <c r="R18" s="96"/>
      <c r="S18" s="96"/>
      <c r="T18" s="96"/>
      <c r="U18" s="96"/>
      <c r="V18" s="96"/>
    </row>
    <row r="19" spans="1:39" x14ac:dyDescent="0.25">
      <c r="A19" s="96"/>
      <c r="B19" s="96"/>
      <c r="C19" s="96"/>
      <c r="D19" s="96"/>
      <c r="E19" s="96"/>
      <c r="F19" s="96"/>
      <c r="G19" s="96"/>
      <c r="H19" s="96"/>
      <c r="I19" s="96"/>
      <c r="J19" s="96"/>
      <c r="K19" s="96"/>
      <c r="L19" s="96"/>
      <c r="M19" s="96"/>
      <c r="N19" s="96"/>
      <c r="O19" s="96"/>
      <c r="P19" s="96"/>
      <c r="Q19" s="96"/>
      <c r="R19" s="96"/>
      <c r="S19" s="96"/>
      <c r="T19" s="96"/>
      <c r="U19" s="96"/>
      <c r="V19" s="96"/>
    </row>
    <row r="20" spans="1:39" x14ac:dyDescent="0.25">
      <c r="A20" s="96"/>
      <c r="B20" s="96"/>
      <c r="C20" s="96"/>
      <c r="D20" s="96"/>
      <c r="E20" s="96"/>
      <c r="F20" s="96"/>
      <c r="G20" s="96"/>
      <c r="H20" s="96"/>
      <c r="I20" s="96"/>
      <c r="J20" s="96"/>
      <c r="K20" s="96"/>
      <c r="L20" s="96"/>
      <c r="M20" s="96"/>
      <c r="N20" s="96"/>
      <c r="O20" s="96"/>
      <c r="P20" s="96"/>
      <c r="Q20" s="96"/>
      <c r="R20" s="96"/>
      <c r="S20" s="96"/>
      <c r="T20" s="96"/>
      <c r="U20" s="96"/>
      <c r="V20" s="96"/>
    </row>
    <row r="21" spans="1:39" x14ac:dyDescent="0.25">
      <c r="A21" s="96"/>
      <c r="B21" s="96"/>
      <c r="C21" s="96"/>
      <c r="D21" s="96"/>
      <c r="E21" s="96"/>
      <c r="F21" s="96"/>
      <c r="G21" s="96"/>
      <c r="H21" s="96"/>
      <c r="I21" s="96"/>
      <c r="J21" s="96"/>
      <c r="K21" s="96"/>
      <c r="L21" s="96"/>
      <c r="M21" s="96"/>
      <c r="N21" s="96"/>
      <c r="O21" s="96"/>
      <c r="P21" s="96"/>
      <c r="Q21" s="96"/>
      <c r="R21" s="96"/>
      <c r="S21" s="96"/>
      <c r="T21" s="96"/>
      <c r="U21" s="96"/>
      <c r="V21" s="96"/>
    </row>
    <row r="22" spans="1:39" ht="15" customHeight="1" x14ac:dyDescent="0.25">
      <c r="A22" s="117" t="s">
        <v>83</v>
      </c>
      <c r="B22" s="117"/>
      <c r="C22" s="117"/>
      <c r="D22" s="117"/>
      <c r="E22" s="117"/>
      <c r="F22" s="117"/>
      <c r="G22" s="117"/>
      <c r="H22" s="117"/>
      <c r="I22" s="117"/>
      <c r="J22" s="117"/>
      <c r="K22" s="117"/>
      <c r="L22" s="117"/>
      <c r="M22" s="117"/>
      <c r="N22" s="117"/>
      <c r="O22" s="117"/>
      <c r="P22" s="117"/>
      <c r="Q22" s="117"/>
      <c r="R22" s="117"/>
      <c r="S22" s="117"/>
      <c r="T22" s="117"/>
      <c r="U22" s="117"/>
      <c r="V22" s="117"/>
      <c r="W22" s="92"/>
      <c r="X22" s="92"/>
      <c r="Y22" s="92"/>
      <c r="Z22" s="92"/>
      <c r="AA22" s="92"/>
      <c r="AB22" s="92"/>
      <c r="AC22" s="92"/>
      <c r="AD22" s="92"/>
      <c r="AE22" s="92"/>
      <c r="AF22" s="92"/>
      <c r="AG22" s="92"/>
      <c r="AH22" s="92"/>
      <c r="AI22" s="92"/>
      <c r="AJ22" s="92"/>
      <c r="AK22" s="92"/>
      <c r="AL22" s="92"/>
      <c r="AM22" s="92"/>
    </row>
    <row r="23" spans="1:39" ht="15" customHeight="1" x14ac:dyDescent="0.25">
      <c r="A23" s="117"/>
      <c r="B23" s="117"/>
      <c r="C23" s="117"/>
      <c r="D23" s="117"/>
      <c r="E23" s="117"/>
      <c r="F23" s="117"/>
      <c r="G23" s="117"/>
      <c r="H23" s="117"/>
      <c r="I23" s="117"/>
      <c r="J23" s="117"/>
      <c r="K23" s="117"/>
      <c r="L23" s="117"/>
      <c r="M23" s="117"/>
      <c r="N23" s="117"/>
      <c r="O23" s="117"/>
      <c r="P23" s="117"/>
      <c r="Q23" s="117"/>
      <c r="R23" s="117"/>
      <c r="S23" s="117"/>
      <c r="T23" s="117"/>
      <c r="U23" s="117"/>
      <c r="V23" s="117"/>
      <c r="W23" s="92"/>
      <c r="X23" s="92"/>
      <c r="Y23" s="92"/>
      <c r="Z23" s="92"/>
      <c r="AA23" s="92"/>
      <c r="AB23" s="92"/>
      <c r="AC23" s="92"/>
      <c r="AD23" s="92"/>
      <c r="AE23" s="92"/>
      <c r="AF23" s="92"/>
      <c r="AG23" s="92"/>
      <c r="AH23" s="92"/>
      <c r="AI23" s="92"/>
      <c r="AJ23" s="92"/>
      <c r="AK23" s="92"/>
      <c r="AL23" s="92"/>
      <c r="AM23" s="92"/>
    </row>
    <row r="24" spans="1:39" ht="15" customHeight="1" x14ac:dyDescent="0.25">
      <c r="A24" s="117"/>
      <c r="B24" s="117"/>
      <c r="C24" s="117"/>
      <c r="D24" s="117"/>
      <c r="E24" s="117"/>
      <c r="F24" s="117"/>
      <c r="G24" s="117"/>
      <c r="H24" s="117"/>
      <c r="I24" s="117"/>
      <c r="J24" s="117"/>
      <c r="K24" s="117"/>
      <c r="L24" s="117"/>
      <c r="M24" s="117"/>
      <c r="N24" s="117"/>
      <c r="O24" s="117"/>
      <c r="P24" s="117"/>
      <c r="Q24" s="117"/>
      <c r="R24" s="117"/>
      <c r="S24" s="117"/>
      <c r="T24" s="117"/>
      <c r="U24" s="117"/>
      <c r="V24" s="117"/>
      <c r="W24" s="92"/>
      <c r="X24" s="92"/>
      <c r="Y24" s="92"/>
      <c r="Z24" s="92"/>
      <c r="AA24" s="92"/>
      <c r="AB24" s="92"/>
      <c r="AC24" s="92"/>
      <c r="AD24" s="92"/>
      <c r="AE24" s="92"/>
      <c r="AF24" s="92"/>
      <c r="AG24" s="92"/>
      <c r="AH24" s="92"/>
      <c r="AI24" s="92"/>
      <c r="AJ24" s="92"/>
      <c r="AK24" s="92"/>
      <c r="AL24" s="92"/>
      <c r="AM24" s="92"/>
    </row>
    <row r="25" spans="1:39" ht="15" customHeight="1" x14ac:dyDescent="0.25">
      <c r="A25" s="117"/>
      <c r="B25" s="117"/>
      <c r="C25" s="117"/>
      <c r="D25" s="117"/>
      <c r="E25" s="117"/>
      <c r="F25" s="117"/>
      <c r="G25" s="117"/>
      <c r="H25" s="117"/>
      <c r="I25" s="117"/>
      <c r="J25" s="117"/>
      <c r="K25" s="117"/>
      <c r="L25" s="117"/>
      <c r="M25" s="117"/>
      <c r="N25" s="117"/>
      <c r="O25" s="117"/>
      <c r="P25" s="117"/>
      <c r="Q25" s="117"/>
      <c r="R25" s="117"/>
      <c r="S25" s="117"/>
      <c r="T25" s="117"/>
      <c r="U25" s="117"/>
      <c r="V25" s="117"/>
      <c r="W25" s="92"/>
      <c r="X25" s="92"/>
      <c r="Y25" s="92"/>
      <c r="Z25" s="92"/>
      <c r="AA25" s="92"/>
      <c r="AB25" s="92"/>
      <c r="AC25" s="92"/>
      <c r="AD25" s="92"/>
      <c r="AE25" s="92"/>
      <c r="AF25" s="92"/>
      <c r="AG25" s="92"/>
      <c r="AH25" s="92"/>
      <c r="AI25" s="92"/>
      <c r="AJ25" s="92"/>
      <c r="AK25" s="92"/>
      <c r="AL25" s="92"/>
      <c r="AM25" s="92"/>
    </row>
    <row r="26" spans="1:39" s="93" customFormat="1" ht="15" customHeight="1" x14ac:dyDescent="0.25">
      <c r="A26" s="117"/>
      <c r="B26" s="117"/>
      <c r="C26" s="117"/>
      <c r="D26" s="117"/>
      <c r="E26" s="117"/>
      <c r="F26" s="117"/>
      <c r="G26" s="117"/>
      <c r="H26" s="117"/>
      <c r="I26" s="117"/>
      <c r="J26" s="117"/>
      <c r="K26" s="117"/>
      <c r="L26" s="117"/>
      <c r="M26" s="117"/>
      <c r="N26" s="117"/>
      <c r="O26" s="117"/>
      <c r="P26" s="117"/>
      <c r="Q26" s="117"/>
      <c r="R26" s="117"/>
      <c r="S26" s="117"/>
      <c r="T26" s="117"/>
      <c r="U26" s="117"/>
      <c r="V26" s="117"/>
      <c r="W26" s="92"/>
      <c r="X26" s="92"/>
      <c r="Y26" s="92"/>
      <c r="Z26" s="92"/>
      <c r="AA26" s="92"/>
      <c r="AB26" s="92"/>
      <c r="AC26" s="92"/>
      <c r="AD26" s="92"/>
      <c r="AE26" s="92"/>
      <c r="AF26" s="92"/>
      <c r="AG26" s="92"/>
      <c r="AH26" s="92"/>
      <c r="AI26" s="92"/>
      <c r="AJ26" s="92"/>
      <c r="AK26" s="92"/>
      <c r="AL26" s="92"/>
      <c r="AM26" s="92"/>
    </row>
    <row r="27" spans="1:39" s="93" customFormat="1" ht="15" customHeight="1" x14ac:dyDescent="0.25">
      <c r="A27" s="117"/>
      <c r="B27" s="117"/>
      <c r="C27" s="117"/>
      <c r="D27" s="117"/>
      <c r="E27" s="117"/>
      <c r="F27" s="117"/>
      <c r="G27" s="117"/>
      <c r="H27" s="117"/>
      <c r="I27" s="117"/>
      <c r="J27" s="117"/>
      <c r="K27" s="117"/>
      <c r="L27" s="117"/>
      <c r="M27" s="117"/>
      <c r="N27" s="117"/>
      <c r="O27" s="117"/>
      <c r="P27" s="117"/>
      <c r="Q27" s="117"/>
      <c r="R27" s="117"/>
      <c r="S27" s="117"/>
      <c r="T27" s="117"/>
      <c r="U27" s="117"/>
      <c r="V27" s="117"/>
      <c r="W27" s="92"/>
      <c r="X27" s="92"/>
      <c r="Y27" s="92"/>
      <c r="Z27" s="92"/>
      <c r="AA27" s="92"/>
      <c r="AB27" s="92"/>
      <c r="AC27" s="92"/>
      <c r="AD27" s="92"/>
      <c r="AE27" s="92"/>
      <c r="AF27" s="92"/>
      <c r="AG27" s="92"/>
      <c r="AH27" s="92"/>
      <c r="AI27" s="92"/>
      <c r="AJ27" s="92"/>
      <c r="AK27" s="92"/>
      <c r="AL27" s="92"/>
      <c r="AM27" s="92"/>
    </row>
    <row r="28" spans="1:39" s="93" customFormat="1" ht="15" customHeight="1" x14ac:dyDescent="0.25">
      <c r="A28" s="117"/>
      <c r="B28" s="117"/>
      <c r="C28" s="117"/>
      <c r="D28" s="117"/>
      <c r="E28" s="117"/>
      <c r="F28" s="117"/>
      <c r="G28" s="117"/>
      <c r="H28" s="117"/>
      <c r="I28" s="117"/>
      <c r="J28" s="117"/>
      <c r="K28" s="117"/>
      <c r="L28" s="117"/>
      <c r="M28" s="117"/>
      <c r="N28" s="117"/>
      <c r="O28" s="117"/>
      <c r="P28" s="117"/>
      <c r="Q28" s="117"/>
      <c r="R28" s="117"/>
      <c r="S28" s="117"/>
      <c r="T28" s="117"/>
      <c r="U28" s="117"/>
      <c r="V28" s="117"/>
      <c r="W28" s="92"/>
      <c r="X28" s="92"/>
      <c r="Y28" s="92"/>
      <c r="Z28" s="92"/>
      <c r="AA28" s="92"/>
      <c r="AB28" s="92"/>
      <c r="AC28" s="92"/>
      <c r="AD28" s="92"/>
      <c r="AE28" s="92"/>
      <c r="AF28" s="92"/>
      <c r="AG28" s="92"/>
      <c r="AH28" s="92"/>
      <c r="AI28" s="92"/>
      <c r="AJ28" s="92"/>
      <c r="AK28" s="92"/>
      <c r="AL28" s="92"/>
      <c r="AM28" s="92"/>
    </row>
    <row r="29" spans="1:39" s="93" customFormat="1" ht="7.5" customHeight="1" x14ac:dyDescent="0.2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row>
    <row r="30" spans="1:39" s="93" customFormat="1" x14ac:dyDescent="0.25">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row>
    <row r="31" spans="1:39" s="93" customFormat="1" x14ac:dyDescent="0.2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row>
    <row r="32" spans="1:39" s="93" customFormat="1" x14ac:dyDescent="0.2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row>
    <row r="33" spans="1:39" s="93" customFormat="1" x14ac:dyDescent="0.2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row>
    <row r="34" spans="1:39" x14ac:dyDescent="0.2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row>
    <row r="35" spans="1:39" x14ac:dyDescent="0.2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row>
    <row r="36" spans="1:39" x14ac:dyDescent="0.2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row>
    <row r="37" spans="1:39" x14ac:dyDescent="0.2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39" x14ac:dyDescent="0.2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39" x14ac:dyDescent="0.2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row>
    <row r="40" spans="1:39" x14ac:dyDescent="0.2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row>
    <row r="41" spans="1:39" x14ac:dyDescent="0.2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row>
    <row r="42" spans="1:39" x14ac:dyDescent="0.2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row>
    <row r="43" spans="1:39" x14ac:dyDescent="0.2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row>
    <row r="44" spans="1:39" x14ac:dyDescent="0.2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row>
  </sheetData>
  <mergeCells count="8">
    <mergeCell ref="V1:V2"/>
    <mergeCell ref="A22:V28"/>
    <mergeCell ref="A1:K2"/>
    <mergeCell ref="L1:M2"/>
    <mergeCell ref="N1:N2"/>
    <mergeCell ref="P1:Q2"/>
    <mergeCell ref="R1:R2"/>
    <mergeCell ref="T1:U2"/>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A16"/>
  <sheetViews>
    <sheetView showGridLines="0" zoomScaleSheetLayoutView="100" workbookViewId="0">
      <selection sqref="A1:D2"/>
    </sheetView>
  </sheetViews>
  <sheetFormatPr defaultColWidth="11.42578125" defaultRowHeight="12.75" x14ac:dyDescent="0.2"/>
  <cols>
    <col min="1" max="1" width="28.140625" customWidth="1"/>
    <col min="4" max="4" width="22" customWidth="1"/>
    <col min="8" max="8" width="3.7109375" customWidth="1"/>
    <col min="10" max="10" width="15.140625" customWidth="1"/>
    <col min="11" max="11" width="13.7109375" bestFit="1" customWidth="1"/>
    <col min="12" max="12" width="14.7109375" customWidth="1"/>
    <col min="26" max="26" width="20.42578125" bestFit="1" customWidth="1"/>
  </cols>
  <sheetData>
    <row r="1" spans="1:27" s="85" customFormat="1" ht="17.25" customHeight="1" x14ac:dyDescent="0.35">
      <c r="A1" s="128" t="s">
        <v>84</v>
      </c>
      <c r="B1" s="129"/>
      <c r="C1" s="129"/>
      <c r="D1" s="129"/>
      <c r="E1" s="99"/>
      <c r="F1" s="120" t="s">
        <v>85</v>
      </c>
      <c r="G1" s="130" t="s">
        <v>31</v>
      </c>
      <c r="H1" s="131"/>
      <c r="I1" s="120" t="s">
        <v>86</v>
      </c>
      <c r="J1" s="121"/>
      <c r="K1" s="120" t="s">
        <v>87</v>
      </c>
      <c r="L1" s="120" t="s">
        <v>88</v>
      </c>
      <c r="M1" s="120" t="s">
        <v>32</v>
      </c>
      <c r="N1" s="123"/>
      <c r="O1" s="99"/>
      <c r="P1" s="99"/>
      <c r="Q1" s="84"/>
      <c r="R1" s="88">
        <f>+DATE(M1,12,31)</f>
        <v>43100</v>
      </c>
      <c r="S1" s="89" t="str">
        <f>TEXT(R1,"jj/mm/aaaa")</f>
        <v>31/12/2017</v>
      </c>
      <c r="T1" s="89" t="str">
        <f>"&lt;="&amp;S1</f>
        <v>&lt;=31/12/2017</v>
      </c>
      <c r="Z1" s="85" t="s">
        <v>114</v>
      </c>
      <c r="AA1" s="85" t="s">
        <v>115</v>
      </c>
    </row>
    <row r="2" spans="1:27" s="85" customFormat="1" ht="17.25" customHeight="1" x14ac:dyDescent="0.35">
      <c r="A2" s="129"/>
      <c r="B2" s="129"/>
      <c r="C2" s="129"/>
      <c r="D2" s="129"/>
      <c r="E2" s="99"/>
      <c r="F2" s="122"/>
      <c r="G2" s="132"/>
      <c r="H2" s="131"/>
      <c r="I2" s="122"/>
      <c r="J2" s="121"/>
      <c r="K2" s="122"/>
      <c r="L2" s="122"/>
      <c r="M2" s="122"/>
      <c r="N2" s="121"/>
      <c r="O2" s="100"/>
      <c r="P2" s="84"/>
      <c r="Q2" s="84"/>
      <c r="Z2" s="85" t="str">
        <f>"01/01/"&amp;$M$1&amp;".."&amp;"31/12/"&amp;$M$1</f>
        <v>01/01/2017..31/12/2017</v>
      </c>
      <c r="AA2" s="85" t="str">
        <f>M1-5&amp;".."&amp;M1</f>
        <v>2012..2017</v>
      </c>
    </row>
    <row r="3" spans="1:27" s="85" customFormat="1" x14ac:dyDescent="0.2"/>
    <row r="4" spans="1:27" s="85" customFormat="1" ht="18" x14ac:dyDescent="0.25">
      <c r="A4" s="126" t="s">
        <v>89</v>
      </c>
      <c r="B4" s="126"/>
      <c r="C4" s="126"/>
      <c r="D4" s="126"/>
      <c r="E4" s="126"/>
      <c r="F4" s="126"/>
      <c r="G4" s="126"/>
      <c r="I4" s="126" t="s">
        <v>90</v>
      </c>
      <c r="J4" s="126"/>
      <c r="K4" s="126"/>
      <c r="L4" s="126"/>
      <c r="M4" s="126"/>
      <c r="N4" s="126"/>
      <c r="O4" s="126"/>
      <c r="P4" s="126"/>
      <c r="Q4" s="126"/>
    </row>
    <row r="5" spans="1:27" s="85" customFormat="1" x14ac:dyDescent="0.2"/>
    <row r="6" spans="1:27" s="85" customFormat="1" ht="15.75" x14ac:dyDescent="0.25">
      <c r="A6" s="127" t="str">
        <f>"TOTAAL toevoegingen "&amp;$M$1</f>
        <v>TOTAAL toevoegingen 2017</v>
      </c>
      <c r="B6" s="127"/>
      <c r="C6" s="127" t="str">
        <f>"NBW eind "&amp;$M$1</f>
        <v>NBW eind 2017</v>
      </c>
      <c r="D6" s="127"/>
      <c r="E6" s="127"/>
      <c r="F6" s="86"/>
      <c r="G6" s="86"/>
      <c r="H6" s="86"/>
      <c r="I6" s="127" t="s">
        <v>106</v>
      </c>
      <c r="J6" s="127"/>
      <c r="K6" s="127" t="str">
        <f>"Aanko(o)p(en) "&amp;$M$1</f>
        <v>Aanko(o)p(en) 2017</v>
      </c>
      <c r="L6" s="127"/>
      <c r="M6" s="127" t="str">
        <f>"Uitboeking(en) "&amp;$M$1</f>
        <v>Uitboeking(en) 2017</v>
      </c>
      <c r="N6" s="127"/>
    </row>
    <row r="7" spans="1:27" ht="12.75" customHeight="1" x14ac:dyDescent="0.2">
      <c r="A7" s="124" t="str">
        <f>_xll.Assistant.XL.RIK_AC("AEO36__;INF02@E=1,S=77,G=0,T=0,P=0:@R=A,S=83,V=OUI:R=B,S=71,V={0}:R=C,S=81,V={1}:R=D,S=86,V={2}:",$K$1,$M$1,$G$1)</f>
        <v/>
      </c>
      <c r="B7" s="124"/>
      <c r="C7" s="124" t="str">
        <f>_xll.Assistant.XL.RIK_AC("AEO36__;INF02@E=1,S=80,G=0,T=0,P=0:@R=A,S=83,V=OUI:R=B,S=71,V={0}:R=C,S=81,V={1}:R=D,S=86,V={2}:",$K$1,$M$1,$G$1)</f>
        <v/>
      </c>
      <c r="D7" s="124"/>
      <c r="E7" s="124"/>
      <c r="I7" s="125" t="str">
        <f>_xll.Assistant.XL.RIK_AC("AEO36__;INF01@E=8,S=6,G=0,T=0,P=0:@R=A,S=70,V={0}:R=B,S=73,V=&lt;NULL&gt;:R=C,S=84,V={1}:",$G$1,$T$1)</f>
        <v/>
      </c>
      <c r="J7" s="125"/>
      <c r="K7" s="125" t="str">
        <f>_xll.Assistant.XL.RIK_AC("AEO36__;INF01@E=8,S=6,G=0,T=0,P=0:@R=A,S=70,V={0}:R=B,S=84,V={1}:R=C,S=69,V=OUI:",$G$1,$Z$2)</f>
        <v/>
      </c>
      <c r="L7" s="125"/>
      <c r="M7" s="125" t="str">
        <f>_xll.Assistant.XL.RIK_AC("AEO36__;INF01@E=8,S=6,G=0,T=0,P=0:@R=A,S=70,V={0}:R=B,S=73,V={1}:R=C,S=69,V=OUI:",$G$1,$Z$2)</f>
        <v/>
      </c>
      <c r="N7" s="125"/>
    </row>
    <row r="8" spans="1:27" ht="12.75" customHeight="1" x14ac:dyDescent="0.2">
      <c r="A8" s="124"/>
      <c r="B8" s="124"/>
      <c r="C8" s="124"/>
      <c r="D8" s="124"/>
      <c r="E8" s="124"/>
      <c r="I8" s="125"/>
      <c r="J8" s="125"/>
      <c r="K8" s="125"/>
      <c r="L8" s="125"/>
      <c r="M8" s="125"/>
      <c r="N8" s="125"/>
    </row>
    <row r="10" spans="1:27" ht="14.25" x14ac:dyDescent="0.2">
      <c r="A10" t="str">
        <f>_xll.Assistant.XL.RIK_AG("AEO36_0_0_0_0_0_0_D=0x0;INF02@E=0,S=81,G=0,T=0_0,P=-1@E=1,S=77@E=0,S=36,G=0,T=0_0,P=-1@@R=A,S=71,V={0}:R=B,S=86,V={1}:R=C,S=81,V={2}:R=A,S=83,V=OUI:",$K$1,$G$1,$AA$2)</f>
        <v/>
      </c>
      <c r="B10" s="87"/>
      <c r="I10" t="str">
        <f>_xll.Assistant.XL.RIK_AG("AEO36_0_3_0_0_0_0_D=0x0;INF02@E=0,S=36,G=0,T=0_0,P=-1@E=1,S=80@@@R=A,S=71,V={0}:R=B,S=86,V={1}:R=C,S=81,V={2}:R=A,S=83,V=OUI:",$K$1,$G$1,$M$1)</f>
        <v/>
      </c>
    </row>
    <row r="11" spans="1:27" ht="12.75" customHeight="1" x14ac:dyDescent="0.2"/>
    <row r="12" spans="1:27" ht="12.75" customHeight="1" x14ac:dyDescent="0.2"/>
    <row r="13" spans="1:27" ht="12.75" customHeight="1" x14ac:dyDescent="0.2"/>
    <row r="15" spans="1:27" ht="12.75" customHeight="1" x14ac:dyDescent="0.2"/>
    <row r="16" spans="1:27" ht="12.75" customHeight="1" x14ac:dyDescent="0.2"/>
  </sheetData>
  <mergeCells count="20">
    <mergeCell ref="A1:D2"/>
    <mergeCell ref="F1:F2"/>
    <mergeCell ref="G1:H2"/>
    <mergeCell ref="A4:G4"/>
    <mergeCell ref="I4:Q4"/>
    <mergeCell ref="A6:B6"/>
    <mergeCell ref="C6:E6"/>
    <mergeCell ref="I6:J6"/>
    <mergeCell ref="K6:L6"/>
    <mergeCell ref="M6:N6"/>
    <mergeCell ref="A7:B8"/>
    <mergeCell ref="C7:E8"/>
    <mergeCell ref="I7:J8"/>
    <mergeCell ref="K7:L8"/>
    <mergeCell ref="M7:N8"/>
    <mergeCell ref="I1:J2"/>
    <mergeCell ref="K1:K2"/>
    <mergeCell ref="L1:L2"/>
    <mergeCell ref="M1:M2"/>
    <mergeCell ref="N1:N2"/>
  </mergeCells>
  <pageMargins left="0.23622047244094491" right="0.23622047244094491" top="0.4" bottom="0.74803149606299213" header="0.31496062992125984" footer="0.31496062992125984"/>
  <pageSetup paperSize="9" scale="65" orientation="landscape"/>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heetPr>
  <dimension ref="A1:H53"/>
  <sheetViews>
    <sheetView showGridLines="0" workbookViewId="0"/>
  </sheetViews>
  <sheetFormatPr defaultColWidth="10.85546875" defaultRowHeight="12.75" x14ac:dyDescent="0.2"/>
  <cols>
    <col min="1" max="1" width="41.28515625" style="4" bestFit="1" customWidth="1"/>
    <col min="2" max="2" width="18.7109375" style="4" customWidth="1"/>
    <col min="3" max="3" width="21.140625" style="4" customWidth="1"/>
    <col min="4" max="5" width="18.7109375" style="4" customWidth="1"/>
    <col min="6" max="6" width="13.28515625" style="4" bestFit="1" customWidth="1"/>
    <col min="7" max="7" width="11.42578125" style="4" bestFit="1" customWidth="1"/>
    <col min="8" max="8" width="11.28515625" style="4" bestFit="1" customWidth="1"/>
    <col min="9" max="16384" width="10.85546875" style="4"/>
  </cols>
  <sheetData>
    <row r="1" spans="1:6" ht="16.5" customHeight="1" x14ac:dyDescent="0.4">
      <c r="B1" s="5"/>
      <c r="C1" s="5"/>
      <c r="D1" s="5"/>
    </row>
    <row r="2" spans="1:6" ht="19.5" customHeight="1" x14ac:dyDescent="0.2">
      <c r="A2" s="133" t="str">
        <f>"Toevoegingen "&amp;$D$5</f>
        <v>Toevoegingen 2017</v>
      </c>
      <c r="C2" s="135" t="s">
        <v>91</v>
      </c>
      <c r="D2" s="136"/>
      <c r="F2" s="134" t="s">
        <v>92</v>
      </c>
    </row>
    <row r="3" spans="1:6" ht="14.25" customHeight="1" x14ac:dyDescent="0.2">
      <c r="A3" s="133"/>
      <c r="C3" s="101" t="s">
        <v>93</v>
      </c>
      <c r="D3" s="7" t="s">
        <v>31</v>
      </c>
      <c r="F3" s="134"/>
    </row>
    <row r="4" spans="1:6" ht="14.25" customHeight="1" x14ac:dyDescent="0.2">
      <c r="A4" s="133"/>
      <c r="C4" s="101" t="s">
        <v>86</v>
      </c>
      <c r="D4" s="7" t="s">
        <v>87</v>
      </c>
      <c r="F4" s="134"/>
    </row>
    <row r="5" spans="1:6" ht="14.25" customHeight="1" x14ac:dyDescent="0.2">
      <c r="A5" s="133"/>
      <c r="C5" s="102" t="s">
        <v>88</v>
      </c>
      <c r="D5" s="8" t="s">
        <v>32</v>
      </c>
      <c r="F5" s="134"/>
    </row>
    <row r="7" spans="1:6" x14ac:dyDescent="0.2">
      <c r="A7" s="6" t="str">
        <f>_xll.Assistant.XL.RIK_AL("AEO36__2_0_1,F=B='1',U='0',I='0',FN='Arial',FS='11',FC='#FFFFFF',BC='#4682B4',AH='2',AV='1',Br=[$top-$bottom],BrS='1',BrC='#000000'_1,C=Total,F=B='1',U='0',I='0',FN='Arial',FS='11',FC='#000000',BC='#87CEEB',AH='3',AV='1'"&amp;",Br=[$top-$bottom],BrS='1',BrC='#000000'_0_1_0_0_D=45x5;INF02@E=0,S=36,G=0_0_1_F=B='1'_U='0'_I='0'_FN='Calibri'_FS='10'_FC='#000000'_BC='#FFFFFF'_AH='1'_AV='1'_Br=[$top-$bottom]_BrS='1'_BrC='#778899'_C=Intitulé Famille_1"&amp;"_1_F=B='1'_U='0'_I='1'_FN='Arial'_FS='10'_FC='#000000'_BC='#F0FFFF'_AH='3'_AV='1'_Br=[$top-$bottom]_BrS='1'_BrC='#778899'_C=Famille,T=0,P=0,O=NF='Texte'_B='0'_U='0'_I='0'_FN='Calibri'_FS='10'_FC='#000000'_BC='#FFFFFF'_AH"&amp;"='1'_AV='1'_Br=[]_BrS='0'_BrC='#FFFFFF'_WpT='0':L=Bien Code-Intitulé,E=0,G=0,T=0,P=0,F=CONCATENER([6];{g} {g};[8]),Y=1,O=NF='Texte'_B='0'_U='0'_I='0'_FN='Arial'_FS='10'_FC='#000000'_BC='#FFFFFF'_AH='1'_AV='1'_Br=[$left]_"&amp;"BrS='1'_BrC='#000000'_WpT='0':L=Valeur Acquisition,E=0,G=0,T=0,P=0,F=[10],Y=1,O=NF='Nombre'_B='0'_U='0'_I='0'_FN='Arial'_FS='10'_FC='#000000'_BC='#FFFFFF'_AH='3'_AV='1'_Br=[$right]_BrS='1'_BrC='#000000'_WpT='0':E=1,S=76,"&amp;"G=0,T=0,P=0,O=NF='Nombre'_B='0'_U='0'_I='0'_FN='Arial'_FS='10'_FC='#000000'_BC='#FFFFFF'_AH='3'_AV='1'_Br=[$left-$right]_BrS='1'_BrC='#000000'_WpT='0':E=1,S=77,G=0,T=0,P=0,O=NF='Nombre'_B='0'_U='0'_I='0'_FN='Arial'_FS='1"&amp;"0'_FC='#000000'_BC='#FFFFFF'_AH='3'_AV='1'_Br=[$left-$right]_BrS='1'_BrC='#000000'_WpT='0':E=1,S=80,G=0,T=0,P=0,O=NF='Nombre'_B='0'_U='0'_I='0'_FN='Arial'_FS='10'_FC='#000000'_BC='#FFFFFF'_AH='3'_AV='1'_Br=[$left-$right]"&amp;"_BrS='1'_BrC='#000000'_WpT='0':@R=A,S=83,V=OUI:R=B,S=82,V=*:R=C,S=86,V={0}:R=D,S=71,V={1}:R=E,S=81,V={2}:",$D$3,$D$4,$D$5)</f>
        <v/>
      </c>
    </row>
    <row r="8" spans="1:6" ht="15" x14ac:dyDescent="0.2">
      <c r="A8" s="41" t="s">
        <v>25</v>
      </c>
      <c r="B8" s="40" t="s">
        <v>24</v>
      </c>
      <c r="C8" s="41" t="s">
        <v>1</v>
      </c>
      <c r="D8" s="41" t="s">
        <v>3</v>
      </c>
      <c r="E8" s="46" t="s">
        <v>2</v>
      </c>
    </row>
    <row r="9" spans="1:6" ht="0.95" customHeight="1" x14ac:dyDescent="0.2">
      <c r="A9" s="2"/>
      <c r="B9" s="1"/>
      <c r="C9" s="48"/>
      <c r="D9" s="52"/>
      <c r="E9" s="53"/>
    </row>
    <row r="10" spans="1:6" x14ac:dyDescent="0.2">
      <c r="A10" s="3" t="s">
        <v>5</v>
      </c>
      <c r="B10" s="47">
        <v>300000</v>
      </c>
      <c r="C10" s="49">
        <v>213541.67</v>
      </c>
      <c r="D10" s="49">
        <v>12500</v>
      </c>
      <c r="E10" s="54">
        <v>201041.67</v>
      </c>
    </row>
    <row r="11" spans="1:6" x14ac:dyDescent="0.2">
      <c r="A11" s="3" t="s">
        <v>6</v>
      </c>
      <c r="B11" s="47">
        <v>450000</v>
      </c>
      <c r="C11" s="49">
        <v>384375</v>
      </c>
      <c r="D11" s="49">
        <v>22500</v>
      </c>
      <c r="E11" s="54">
        <v>361875</v>
      </c>
    </row>
    <row r="12" spans="1:6" x14ac:dyDescent="0.2">
      <c r="A12" s="3" t="s">
        <v>7</v>
      </c>
      <c r="B12" s="47">
        <v>225000</v>
      </c>
      <c r="C12" s="49">
        <v>119000.91</v>
      </c>
      <c r="D12" s="49">
        <v>6999.93</v>
      </c>
      <c r="E12" s="54">
        <v>112000.98</v>
      </c>
    </row>
    <row r="13" spans="1:6" x14ac:dyDescent="0.2">
      <c r="A13" s="3" t="s">
        <v>8</v>
      </c>
      <c r="B13" s="47">
        <v>60000</v>
      </c>
      <c r="C13" s="49">
        <v>47999.94</v>
      </c>
      <c r="D13" s="49">
        <v>4000.02</v>
      </c>
      <c r="E13" s="54">
        <v>43999.92</v>
      </c>
    </row>
    <row r="14" spans="1:6" x14ac:dyDescent="0.2">
      <c r="A14" s="3" t="s">
        <v>9</v>
      </c>
      <c r="B14" s="47">
        <v>55000</v>
      </c>
      <c r="C14" s="49">
        <v>41250.04</v>
      </c>
      <c r="D14" s="49">
        <v>4583.32</v>
      </c>
      <c r="E14" s="54">
        <v>36666.720000000001</v>
      </c>
    </row>
    <row r="15" spans="1:6" x14ac:dyDescent="0.2">
      <c r="A15" s="3" t="s">
        <v>10</v>
      </c>
      <c r="B15" s="47">
        <v>20000</v>
      </c>
      <c r="C15" s="49">
        <v>14000</v>
      </c>
      <c r="D15" s="49">
        <v>2000</v>
      </c>
      <c r="E15" s="54">
        <v>12000</v>
      </c>
    </row>
    <row r="16" spans="1:6" x14ac:dyDescent="0.2">
      <c r="A16" s="3" t="s">
        <v>11</v>
      </c>
      <c r="B16" s="47">
        <v>184000</v>
      </c>
      <c r="C16" s="49">
        <v>162400.12</v>
      </c>
      <c r="D16" s="49">
        <v>5799.94</v>
      </c>
      <c r="E16" s="54">
        <v>156600.18</v>
      </c>
    </row>
    <row r="17" spans="1:5" x14ac:dyDescent="0.2">
      <c r="A17" s="3" t="s">
        <v>12</v>
      </c>
      <c r="B17" s="47">
        <v>50000</v>
      </c>
      <c r="C17" s="49">
        <v>43333.3</v>
      </c>
      <c r="D17" s="49">
        <v>3333.35</v>
      </c>
      <c r="E17" s="54">
        <v>39999.949999999997</v>
      </c>
    </row>
    <row r="18" spans="1:5" x14ac:dyDescent="0.2">
      <c r="A18" s="3" t="s">
        <v>13</v>
      </c>
      <c r="B18" s="47">
        <v>45000</v>
      </c>
      <c r="C18" s="49">
        <v>37500.019999999997</v>
      </c>
      <c r="D18" s="49">
        <v>3749.99</v>
      </c>
      <c r="E18" s="54">
        <v>33750.03</v>
      </c>
    </row>
    <row r="19" spans="1:5" x14ac:dyDescent="0.2">
      <c r="A19" s="3" t="s">
        <v>14</v>
      </c>
      <c r="B19" s="47">
        <v>16000</v>
      </c>
      <c r="C19" s="49">
        <v>12800</v>
      </c>
      <c r="D19" s="49">
        <v>1600</v>
      </c>
      <c r="E19" s="54">
        <v>11200</v>
      </c>
    </row>
    <row r="20" spans="1:5" x14ac:dyDescent="0.2">
      <c r="A20" s="44" t="s">
        <v>26</v>
      </c>
      <c r="B20" s="45"/>
      <c r="C20" s="50">
        <v>1076201</v>
      </c>
      <c r="D20" s="50">
        <v>67066.55</v>
      </c>
      <c r="E20" s="55">
        <v>1009134.45</v>
      </c>
    </row>
    <row r="21" spans="1:5" ht="0.95" customHeight="1" x14ac:dyDescent="0.2">
      <c r="A21" s="2"/>
      <c r="B21" s="1"/>
      <c r="C21" s="48"/>
      <c r="D21" s="52"/>
      <c r="E21" s="53"/>
    </row>
    <row r="22" spans="1:5" x14ac:dyDescent="0.2">
      <c r="A22" s="3" t="s">
        <v>15</v>
      </c>
      <c r="B22" s="47">
        <v>1250000</v>
      </c>
      <c r="C22" s="49">
        <v>964236.11</v>
      </c>
      <c r="D22" s="49">
        <v>125000</v>
      </c>
      <c r="E22" s="54">
        <v>839236.11</v>
      </c>
    </row>
    <row r="23" spans="1:5" x14ac:dyDescent="0.2">
      <c r="A23" s="3" t="s">
        <v>16</v>
      </c>
      <c r="B23" s="47">
        <v>800000</v>
      </c>
      <c r="C23" s="49">
        <v>528880</v>
      </c>
      <c r="D23" s="49">
        <v>79200</v>
      </c>
      <c r="E23" s="54">
        <v>449680</v>
      </c>
    </row>
    <row r="24" spans="1:5" x14ac:dyDescent="0.2">
      <c r="A24" s="3" t="s">
        <v>17</v>
      </c>
      <c r="B24" s="47">
        <v>110000</v>
      </c>
      <c r="C24" s="49">
        <v>88000</v>
      </c>
      <c r="D24" s="49">
        <v>11000</v>
      </c>
      <c r="E24" s="54">
        <v>77000</v>
      </c>
    </row>
    <row r="25" spans="1:5" x14ac:dyDescent="0.2">
      <c r="A25" s="3" t="s">
        <v>18</v>
      </c>
      <c r="B25" s="47">
        <v>30000</v>
      </c>
      <c r="C25" s="49">
        <v>21000</v>
      </c>
      <c r="D25" s="49">
        <v>3000</v>
      </c>
      <c r="E25" s="54">
        <v>18000</v>
      </c>
    </row>
    <row r="26" spans="1:5" x14ac:dyDescent="0.2">
      <c r="A26" s="3" t="s">
        <v>38</v>
      </c>
      <c r="B26" s="47">
        <v>240000</v>
      </c>
      <c r="C26" s="49">
        <v>120000</v>
      </c>
      <c r="D26" s="49">
        <v>48000</v>
      </c>
      <c r="E26" s="54">
        <v>72000</v>
      </c>
    </row>
    <row r="27" spans="1:5" x14ac:dyDescent="0.2">
      <c r="A27" s="3" t="s">
        <v>49</v>
      </c>
      <c r="B27" s="47">
        <v>80000</v>
      </c>
      <c r="C27" s="49">
        <v>60000.08</v>
      </c>
      <c r="D27" s="49">
        <v>6666.64</v>
      </c>
      <c r="E27" s="54">
        <v>53333.440000000002</v>
      </c>
    </row>
    <row r="28" spans="1:5" x14ac:dyDescent="0.2">
      <c r="A28" s="3" t="s">
        <v>50</v>
      </c>
      <c r="B28" s="47">
        <v>13000</v>
      </c>
      <c r="C28" s="49">
        <v>3250</v>
      </c>
      <c r="D28" s="49">
        <v>3250</v>
      </c>
      <c r="E28" s="54">
        <v>0</v>
      </c>
    </row>
    <row r="29" spans="1:5" x14ac:dyDescent="0.2">
      <c r="A29" s="44" t="s">
        <v>27</v>
      </c>
      <c r="B29" s="45"/>
      <c r="C29" s="50">
        <v>1785366.19</v>
      </c>
      <c r="D29" s="50">
        <v>276116.64</v>
      </c>
      <c r="E29" s="55">
        <v>1509249.55</v>
      </c>
    </row>
    <row r="30" spans="1:5" ht="0.95" customHeight="1" x14ac:dyDescent="0.2">
      <c r="A30" s="2"/>
      <c r="B30" s="1"/>
      <c r="C30" s="48"/>
      <c r="D30" s="52"/>
      <c r="E30" s="53"/>
    </row>
    <row r="31" spans="1:5" x14ac:dyDescent="0.2">
      <c r="A31" s="3" t="s">
        <v>19</v>
      </c>
      <c r="B31" s="47">
        <v>487</v>
      </c>
      <c r="C31" s="49">
        <v>270.83</v>
      </c>
      <c r="D31" s="49">
        <v>97.4</v>
      </c>
      <c r="E31" s="54">
        <v>173.43</v>
      </c>
    </row>
    <row r="32" spans="1:5" x14ac:dyDescent="0.2">
      <c r="A32" s="3" t="s">
        <v>20</v>
      </c>
      <c r="B32" s="47">
        <v>1688.19</v>
      </c>
      <c r="C32" s="49">
        <v>1064.5</v>
      </c>
      <c r="D32" s="49">
        <v>337.64</v>
      </c>
      <c r="E32" s="54">
        <v>726.86</v>
      </c>
    </row>
    <row r="33" spans="1:8" x14ac:dyDescent="0.2">
      <c r="A33" s="3" t="s">
        <v>37</v>
      </c>
      <c r="B33" s="47">
        <v>2980</v>
      </c>
      <c r="C33" s="49">
        <v>161.66999999999999</v>
      </c>
      <c r="D33" s="49">
        <v>161.66999999999999</v>
      </c>
      <c r="E33" s="54">
        <v>0</v>
      </c>
    </row>
    <row r="34" spans="1:8" x14ac:dyDescent="0.2">
      <c r="A34" s="3" t="s">
        <v>51</v>
      </c>
      <c r="B34" s="47">
        <v>1264.8800000000001</v>
      </c>
      <c r="C34" s="49">
        <v>83.24</v>
      </c>
      <c r="D34" s="49">
        <v>83.24</v>
      </c>
      <c r="E34" s="54">
        <v>0</v>
      </c>
    </row>
    <row r="35" spans="1:8" x14ac:dyDescent="0.2">
      <c r="A35" s="44" t="s">
        <v>28</v>
      </c>
      <c r="B35" s="45"/>
      <c r="C35" s="50">
        <v>1580.24</v>
      </c>
      <c r="D35" s="50">
        <v>679.95</v>
      </c>
      <c r="E35" s="55">
        <v>900.29</v>
      </c>
    </row>
    <row r="36" spans="1:8" ht="0.95" customHeight="1" x14ac:dyDescent="0.2">
      <c r="A36" s="2"/>
      <c r="B36" s="1"/>
      <c r="C36" s="48"/>
      <c r="D36" s="52"/>
      <c r="E36" s="53"/>
    </row>
    <row r="37" spans="1:8" x14ac:dyDescent="0.2">
      <c r="A37" s="3" t="s">
        <v>21</v>
      </c>
      <c r="B37" s="47">
        <v>10000</v>
      </c>
      <c r="C37" s="49">
        <v>6455.56</v>
      </c>
      <c r="D37" s="49">
        <v>1000</v>
      </c>
      <c r="E37" s="54">
        <v>5455.56</v>
      </c>
      <c r="F37" s="9"/>
      <c r="G37" s="9"/>
      <c r="H37" s="9"/>
    </row>
    <row r="38" spans="1:8" x14ac:dyDescent="0.2">
      <c r="A38" s="3" t="s">
        <v>22</v>
      </c>
      <c r="B38" s="47">
        <v>15000</v>
      </c>
      <c r="C38" s="49">
        <v>11754.17</v>
      </c>
      <c r="D38" s="49">
        <v>1500</v>
      </c>
      <c r="E38" s="54">
        <v>10254.17</v>
      </c>
    </row>
    <row r="39" spans="1:8" x14ac:dyDescent="0.2">
      <c r="A39" s="3" t="s">
        <v>23</v>
      </c>
      <c r="B39" s="47">
        <v>6350</v>
      </c>
      <c r="C39" s="49">
        <v>4830</v>
      </c>
      <c r="D39" s="49">
        <v>600</v>
      </c>
      <c r="E39" s="54">
        <v>4230</v>
      </c>
    </row>
    <row r="40" spans="1:8" x14ac:dyDescent="0.2">
      <c r="A40" s="44" t="s">
        <v>29</v>
      </c>
      <c r="B40" s="45"/>
      <c r="C40" s="50">
        <v>23039.73</v>
      </c>
      <c r="D40" s="50">
        <v>3100</v>
      </c>
      <c r="E40" s="55">
        <v>19939.73</v>
      </c>
    </row>
    <row r="41" spans="1:8" ht="0.95" customHeight="1" x14ac:dyDescent="0.2">
      <c r="A41" s="2"/>
      <c r="B41" s="1"/>
      <c r="C41" s="48"/>
      <c r="D41" s="52"/>
      <c r="E41" s="53"/>
    </row>
    <row r="42" spans="1:8" x14ac:dyDescent="0.2">
      <c r="A42" s="3" t="s">
        <v>36</v>
      </c>
      <c r="B42" s="47">
        <v>37500</v>
      </c>
      <c r="C42" s="49">
        <v>4125</v>
      </c>
      <c r="D42" s="49">
        <v>4125</v>
      </c>
      <c r="E42" s="54">
        <v>0</v>
      </c>
    </row>
    <row r="43" spans="1:8" x14ac:dyDescent="0.2">
      <c r="A43" s="3" t="s">
        <v>53</v>
      </c>
      <c r="B43" s="47">
        <v>27200</v>
      </c>
      <c r="C43" s="49">
        <v>7583.33</v>
      </c>
      <c r="D43" s="49">
        <v>6500</v>
      </c>
      <c r="E43" s="54">
        <v>1083.33</v>
      </c>
    </row>
    <row r="44" spans="1:8" x14ac:dyDescent="0.2">
      <c r="A44" s="3" t="s">
        <v>54</v>
      </c>
      <c r="B44" s="47">
        <v>41500</v>
      </c>
      <c r="C44" s="49">
        <v>24666.67</v>
      </c>
      <c r="D44" s="49">
        <v>8000</v>
      </c>
      <c r="E44" s="54">
        <v>16666.669999999998</v>
      </c>
    </row>
    <row r="45" spans="1:8" x14ac:dyDescent="0.2">
      <c r="A45" s="3" t="s">
        <v>55</v>
      </c>
      <c r="B45" s="47">
        <v>27990</v>
      </c>
      <c r="C45" s="49">
        <v>14583.33</v>
      </c>
      <c r="D45" s="49">
        <v>5000</v>
      </c>
      <c r="E45" s="54">
        <v>9583.33</v>
      </c>
    </row>
    <row r="46" spans="1:8" x14ac:dyDescent="0.2">
      <c r="A46" s="44" t="s">
        <v>47</v>
      </c>
      <c r="B46" s="45"/>
      <c r="C46" s="50">
        <v>50958.33</v>
      </c>
      <c r="D46" s="50">
        <v>23625</v>
      </c>
      <c r="E46" s="55">
        <v>27333.33</v>
      </c>
    </row>
    <row r="47" spans="1:8" ht="0.95" customHeight="1" x14ac:dyDescent="0.2">
      <c r="A47" s="2"/>
      <c r="B47" s="1"/>
      <c r="C47" s="48"/>
      <c r="D47" s="52"/>
      <c r="E47" s="53"/>
    </row>
    <row r="48" spans="1:8" x14ac:dyDescent="0.2">
      <c r="A48" s="3" t="s">
        <v>34</v>
      </c>
      <c r="B48" s="47">
        <v>45000</v>
      </c>
      <c r="C48" s="49">
        <v>19513.75</v>
      </c>
      <c r="D48" s="49">
        <v>10050</v>
      </c>
      <c r="E48" s="54">
        <v>9463.75</v>
      </c>
    </row>
    <row r="49" spans="1:5" x14ac:dyDescent="0.2">
      <c r="A49" s="3" t="s">
        <v>35</v>
      </c>
      <c r="B49" s="47">
        <v>11345</v>
      </c>
      <c r="C49" s="49">
        <v>4981.8599999999997</v>
      </c>
      <c r="D49" s="49">
        <v>2473.75</v>
      </c>
      <c r="E49" s="54">
        <v>2508.11</v>
      </c>
    </row>
    <row r="50" spans="1:5" x14ac:dyDescent="0.2">
      <c r="A50" s="3" t="s">
        <v>39</v>
      </c>
      <c r="B50" s="47">
        <v>70000</v>
      </c>
      <c r="C50" s="49">
        <v>29166.67</v>
      </c>
      <c r="D50" s="49">
        <v>17500</v>
      </c>
      <c r="E50" s="54">
        <v>11666.67</v>
      </c>
    </row>
    <row r="51" spans="1:5" x14ac:dyDescent="0.2">
      <c r="A51" s="44" t="s">
        <v>48</v>
      </c>
      <c r="B51" s="45"/>
      <c r="C51" s="50">
        <v>53662.28</v>
      </c>
      <c r="D51" s="50">
        <v>30023.75</v>
      </c>
      <c r="E51" s="55">
        <v>23638.53</v>
      </c>
    </row>
    <row r="52" spans="1:5" ht="15" x14ac:dyDescent="0.2">
      <c r="A52" s="42" t="s">
        <v>0</v>
      </c>
      <c r="B52" s="43"/>
      <c r="C52" s="51">
        <v>2990807.77</v>
      </c>
      <c r="D52" s="51">
        <v>400611.89</v>
      </c>
      <c r="E52" s="56">
        <v>2590195.88</v>
      </c>
    </row>
    <row r="53" spans="1:5" x14ac:dyDescent="0.2">
      <c r="A53" s="10"/>
      <c r="B53" s="9"/>
      <c r="C53" s="9"/>
      <c r="D53" s="9"/>
      <c r="E53" s="9"/>
    </row>
  </sheetData>
  <mergeCells count="3">
    <mergeCell ref="A2:A5"/>
    <mergeCell ref="F2:F5"/>
    <mergeCell ref="C2:D2"/>
  </mergeCells>
  <printOptions horizontalCentered="1"/>
  <pageMargins left="0.25" right="0.25" top="0.28999999999999998" bottom="0.31" header="0.3" footer="0.3"/>
  <pageSetup paperSize="9"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showGridLines="0" workbookViewId="0">
      <selection sqref="A1:J1"/>
    </sheetView>
  </sheetViews>
  <sheetFormatPr defaultColWidth="11.42578125" defaultRowHeight="12.75" x14ac:dyDescent="0.2"/>
  <cols>
    <col min="1" max="1" width="15.7109375" customWidth="1"/>
    <col min="2" max="4" width="18.7109375" customWidth="1"/>
    <col min="5" max="5" width="4.42578125" customWidth="1"/>
    <col min="6" max="6" width="25.28515625" customWidth="1"/>
    <col min="7" max="7" width="13.7109375" customWidth="1"/>
    <col min="8" max="8" width="2.7109375" customWidth="1"/>
    <col min="9" max="9" width="25.28515625" customWidth="1"/>
    <col min="10" max="10" width="13.7109375" customWidth="1"/>
  </cols>
  <sheetData>
    <row r="1" spans="1:10" ht="27.75" x14ac:dyDescent="0.4">
      <c r="A1" s="142" t="s">
        <v>111</v>
      </c>
      <c r="B1" s="142"/>
      <c r="C1" s="142"/>
      <c r="D1" s="142"/>
      <c r="E1" s="142"/>
      <c r="F1" s="142"/>
      <c r="G1" s="142"/>
      <c r="H1" s="142"/>
      <c r="I1" s="142"/>
      <c r="J1" s="142"/>
    </row>
    <row r="2" spans="1:10" ht="21" customHeight="1" x14ac:dyDescent="0.2">
      <c r="A2" s="140" t="s">
        <v>91</v>
      </c>
      <c r="B2" s="141"/>
    </row>
    <row r="3" spans="1:10" ht="18.75" customHeight="1" x14ac:dyDescent="0.2">
      <c r="A3" s="103" t="s">
        <v>94</v>
      </c>
      <c r="B3" s="82" t="s">
        <v>31</v>
      </c>
      <c r="F3" s="105" t="s">
        <v>96</v>
      </c>
      <c r="G3" s="66" t="str">
        <f>_xll.Assistant.XL.RIK_AC("AEO36__;INF02@E=0,S=6,G=0,T=0,P=0:@R=A,S=8,V={0}:",$B$4)</f>
        <v/>
      </c>
      <c r="H3" s="67"/>
      <c r="I3" s="67"/>
      <c r="J3" s="76"/>
    </row>
    <row r="4" spans="1:10" ht="18.75" customHeight="1" x14ac:dyDescent="0.2">
      <c r="A4" s="83" t="str">
        <f>_xll.Assistant.XL.RIK_VO("AEO36_0x0_0_1_1,F=B='1',U='0',I='0',FN='Calibri',FS='10',FC='#FFFFFF',BC='#A5A5A5',AH='1',AV='1',Br=[$top-$bottom],BrS='1',BrC='#778899'_1,C=Total,F=B='1',U='0',I='0',FN='Calibri',FS='10',FC='#000000',BC='#FFFFFF',AH='1'"&amp;",AV='1',Br=[$top-$bottom],BrS='1',BrC='#778899'_0_0_0_1_D=1x1;INF02@E=0,S=8,G=0,T=0,P=0,O=NF='Texte'_B='0'_U='0'_I='0'_FN='Calibri'_FS='10'_FC='#000000'_BC='#FFFFFF'_AH='1'_AV='1'_Br=[]_BrS='0'_BrC='#FFFFFF'_WpT='0':@R=A"&amp;",S=82,V=*:R=B,S=83,V=OUI:R=C,S=86,V={0}:",$B$3)</f>
        <v/>
      </c>
      <c r="B4" s="104" t="s">
        <v>95</v>
      </c>
      <c r="F4" s="106" t="s">
        <v>97</v>
      </c>
      <c r="G4" s="70" t="str">
        <f>_xll.Assistant.XL.RIK_AC("AEO36__;INF02@E=0,S=27,G=0,T=0,P=0:@R=A,S=8,V={0}:",$B$4)</f>
        <v/>
      </c>
      <c r="H4" s="69"/>
      <c r="I4" s="69"/>
      <c r="J4" s="71"/>
    </row>
    <row r="5" spans="1:10" ht="18.75" customHeight="1" x14ac:dyDescent="0.2">
      <c r="F5" s="106" t="s">
        <v>112</v>
      </c>
      <c r="G5" s="68" t="str">
        <f>_xll.Assistant.XL.RIK_AC("AEO36__;INF02@E=0,S=12,G=0,T=0,P=0:@R=A,S=8,V={0}:",$B4)</f>
        <v/>
      </c>
      <c r="H5" s="69"/>
      <c r="I5" s="69"/>
      <c r="J5" s="71"/>
    </row>
    <row r="6" spans="1:10" ht="18.75" customHeight="1" x14ac:dyDescent="0.2">
      <c r="F6" s="106" t="s">
        <v>98</v>
      </c>
      <c r="G6" s="68" t="str">
        <f>_xll.Assistant.XL.RIK_AC("AEO36__;INF02@E=0,S=11,G=0,T=0,P=0:@R=A,S=8,V={0}:",$B$4)</f>
        <v/>
      </c>
      <c r="H6" s="69"/>
      <c r="I6" s="69"/>
      <c r="J6" s="71"/>
    </row>
    <row r="7" spans="1:10" ht="18.75" customHeight="1" x14ac:dyDescent="0.2">
      <c r="A7" t="str">
        <f>_xll.Assistant.XL.RIK_AL("AEO36__2_0_1,F=B='1',U='0',I='0',FN='Arial',FS='11',FC='#FFFFFF',BC='#4682B4',AH='2',AV='1',Br=[$top-$bottom],BrS='1',BrC='#000000'_1,C=Total,F=B='1',U='0',I='0',FN='Arial',FS='11',FC='#000000',BC='#87CEFA',AH='1',AV='1'"&amp;",Br=[$top-$bottom],BrS='1',BrC='#778899'_0_0_0_1_D=23x4;INF02@E=0,S=81,G=0,T=0,P=0,O=NF='Texte'_B='0'_U='0'_I='0'_FN='Arial'_FS='10'_FC='#000000'_BC='#FFFFFF'_AH='2'_AV='1'_Br=[$left]_BrS='1'_BrC='#000000'_WpT='1':L=Amor"&amp;"t. Economique,E=1,G=0,T=0,P=0,F=SI([71]=Economique;[77];0),Y=0,O=NF='Nombre'_B='0'_U='0'_I='0'_FN='Arial'_FS='10'_FC='#000000'_BC='#FFFFFF'_AH='2'_AV='1'_Br=[$left]_BrS='1'_BrC='#000000'_WpT='1':E=9,S=76,G=0,T=0,P=0,O=NF"&amp;"='Nombre'_B='0'_U='0'_I='0'_FN='Arial'_FS='10'_FC='#000000'_BC='#FFFFFF'_AH='3'_AV='1'_Br=[$left]_BrS='1'_BrC='#000000'_WpT='0':E=9,S=80,G=0,T=0,P=0,O=NF='Nombre'_B='0'_U='0'_I='0'_FN='Arial'_FS='10'_FC='#000000'_BC='#FF"&amp;"FFFF'_AH='3'_AV='1'_Br=[$left-$right]_BrS='1'_BrC='#000000'_WpT='0':@R=A,S=82,V=BIJOU:R=B,S=86,V={0}:R=C,S=83,V=OUI:R=D,S=8,V={1}:R=E,S=71,V=Economique:",$B$3,$B$4)</f>
        <v/>
      </c>
      <c r="F7" s="77"/>
      <c r="G7" s="69"/>
      <c r="H7" s="69"/>
      <c r="I7" s="69"/>
      <c r="J7" s="71"/>
    </row>
    <row r="8" spans="1:10" ht="30" x14ac:dyDescent="0.2">
      <c r="A8" s="62" t="s">
        <v>30</v>
      </c>
      <c r="B8" s="62" t="s">
        <v>41</v>
      </c>
      <c r="C8" s="63" t="s">
        <v>1</v>
      </c>
      <c r="D8" s="64" t="s">
        <v>2</v>
      </c>
      <c r="F8" s="139" t="s">
        <v>99</v>
      </c>
      <c r="G8" s="137"/>
      <c r="H8" s="69"/>
      <c r="I8" s="137" t="s">
        <v>108</v>
      </c>
      <c r="J8" s="138"/>
    </row>
    <row r="9" spans="1:10" x14ac:dyDescent="0.2">
      <c r="A9" s="57" t="s">
        <v>58</v>
      </c>
      <c r="B9" s="59">
        <v>27777.78</v>
      </c>
      <c r="C9" s="49">
        <v>2000000</v>
      </c>
      <c r="D9" s="54">
        <v>1972222.22</v>
      </c>
      <c r="F9" s="107" t="s">
        <v>100</v>
      </c>
      <c r="G9" s="72" t="str">
        <f>_xll.Assistant.XL.RIK_AC("AEO36__;INF02@E=0,S=100,G=0,T=0,P=0:@R=A,S=8,V={0}:",$B$4)</f>
        <v/>
      </c>
      <c r="H9" s="69"/>
      <c r="I9" s="110" t="s">
        <v>109</v>
      </c>
      <c r="J9" s="78" t="str">
        <f>_xll.Assistant.XL.RIK_AC("AEO36__;INF02@E=0,S=87,G=0,T=0,P=0:@R=A,S=8,V={0}:",$B$4)</f>
        <v/>
      </c>
    </row>
    <row r="10" spans="1:10" x14ac:dyDescent="0.2">
      <c r="A10" s="57" t="s">
        <v>59</v>
      </c>
      <c r="B10" s="59">
        <v>100000</v>
      </c>
      <c r="C10" s="49">
        <v>1972222.22</v>
      </c>
      <c r="D10" s="54">
        <v>1872222.22</v>
      </c>
      <c r="F10" s="107" t="s">
        <v>107</v>
      </c>
      <c r="G10" s="75" t="str">
        <f>_xll.Assistant.XL.RIK_AC("AEO36__;INF02@E=1,S=10,G=0,T=0,P=0:@R=A,S=8,V={0}:",$B4)</f>
        <v/>
      </c>
      <c r="H10" s="69"/>
      <c r="I10" s="111" t="s">
        <v>110</v>
      </c>
      <c r="J10" s="71"/>
    </row>
    <row r="11" spans="1:10" x14ac:dyDescent="0.2">
      <c r="A11" s="57" t="s">
        <v>60</v>
      </c>
      <c r="B11" s="59">
        <v>100000</v>
      </c>
      <c r="C11" s="49">
        <v>1872222.22</v>
      </c>
      <c r="D11" s="54">
        <v>1772222.22</v>
      </c>
      <c r="F11" s="108" t="s">
        <v>101</v>
      </c>
      <c r="G11" s="72" t="str">
        <f>_xll.Assistant.XL.RIK_AC("AEO36__;INF02@E=1,S=13,G=0,T=0,P=0:@R=A,S=8,V={0}:",$B$4)</f>
        <v/>
      </c>
      <c r="H11" s="74"/>
      <c r="I11" s="110" t="s">
        <v>102</v>
      </c>
      <c r="J11" s="79" t="str">
        <f>_xll.Assistant.XL.RIK_AC("AEO36__;INF02@E=1,S=97,G=0,T=0,P=0:@R=A,S=8,V={0}:",$B$4)</f>
        <v/>
      </c>
    </row>
    <row r="12" spans="1:10" x14ac:dyDescent="0.2">
      <c r="A12" s="57" t="s">
        <v>61</v>
      </c>
      <c r="B12" s="59">
        <v>100000</v>
      </c>
      <c r="C12" s="49">
        <v>1772222.22</v>
      </c>
      <c r="D12" s="54">
        <v>1672222.22</v>
      </c>
      <c r="F12" s="109" t="s">
        <v>103</v>
      </c>
      <c r="G12" s="80" t="str">
        <f>_xll.Assistant.XL.RIK_AC("AEO36__;INF02@E=0,S=21,G=0,T=0,P=0:@R=A,S=8,V={0}:",$B$4)</f>
        <v/>
      </c>
      <c r="H12" s="73"/>
      <c r="I12" s="112" t="s">
        <v>101</v>
      </c>
      <c r="J12" s="81" t="str">
        <f>_xll.Assistant.XL.RIK_AC("AEO36__;INF02@E=1,S=89,G=0,T=0,P=0:@R=A,S=8,V={0}:",$B$4)</f>
        <v/>
      </c>
    </row>
    <row r="13" spans="1:10" x14ac:dyDescent="0.2">
      <c r="A13" s="57" t="s">
        <v>62</v>
      </c>
      <c r="B13" s="59">
        <v>100000</v>
      </c>
      <c r="C13" s="49">
        <v>1672222.22</v>
      </c>
      <c r="D13" s="54">
        <v>1572222.22</v>
      </c>
    </row>
    <row r="14" spans="1:10" x14ac:dyDescent="0.2">
      <c r="A14" s="57" t="s">
        <v>63</v>
      </c>
      <c r="B14" s="59">
        <v>100000</v>
      </c>
      <c r="C14" s="49">
        <v>1572222.22</v>
      </c>
      <c r="D14" s="54">
        <v>1472222.22</v>
      </c>
      <c r="J14" s="12"/>
    </row>
    <row r="15" spans="1:10" x14ac:dyDescent="0.2">
      <c r="A15" s="57" t="s">
        <v>64</v>
      </c>
      <c r="B15" s="59">
        <v>100000</v>
      </c>
      <c r="C15" s="49">
        <v>1472222.22</v>
      </c>
      <c r="D15" s="54">
        <v>1372222.22</v>
      </c>
    </row>
    <row r="16" spans="1:10" x14ac:dyDescent="0.2">
      <c r="A16" s="57" t="s">
        <v>65</v>
      </c>
      <c r="B16" s="59">
        <v>100000</v>
      </c>
      <c r="C16" s="49">
        <v>1372222.22</v>
      </c>
      <c r="D16" s="54">
        <v>1272222.22</v>
      </c>
    </row>
    <row r="17" spans="1:6" x14ac:dyDescent="0.2">
      <c r="A17" s="57" t="s">
        <v>66</v>
      </c>
      <c r="B17" s="59">
        <v>100000</v>
      </c>
      <c r="C17" s="49">
        <v>1272222.22</v>
      </c>
      <c r="D17" s="54">
        <v>1172222.22</v>
      </c>
    </row>
    <row r="18" spans="1:6" x14ac:dyDescent="0.2">
      <c r="A18" s="57" t="s">
        <v>67</v>
      </c>
      <c r="B18" s="59">
        <v>100000</v>
      </c>
      <c r="C18" s="49">
        <v>1172222.22</v>
      </c>
      <c r="D18" s="54">
        <v>1072222.22</v>
      </c>
    </row>
    <row r="19" spans="1:6" x14ac:dyDescent="0.2">
      <c r="A19" s="57" t="s">
        <v>68</v>
      </c>
      <c r="B19" s="59">
        <v>100000</v>
      </c>
      <c r="C19" s="49">
        <v>1072222.22</v>
      </c>
      <c r="D19" s="54">
        <v>972222.22</v>
      </c>
    </row>
    <row r="20" spans="1:6" x14ac:dyDescent="0.2">
      <c r="A20" s="57" t="s">
        <v>69</v>
      </c>
      <c r="B20" s="59">
        <v>100000</v>
      </c>
      <c r="C20" s="49">
        <v>972222.22</v>
      </c>
      <c r="D20" s="54">
        <v>872222.22</v>
      </c>
    </row>
    <row r="21" spans="1:6" x14ac:dyDescent="0.2">
      <c r="A21" s="57" t="s">
        <v>70</v>
      </c>
      <c r="B21" s="59">
        <v>100000</v>
      </c>
      <c r="C21" s="49">
        <v>872222.22</v>
      </c>
      <c r="D21" s="54">
        <v>772222.22</v>
      </c>
    </row>
    <row r="22" spans="1:6" x14ac:dyDescent="0.2">
      <c r="A22" s="57" t="s">
        <v>71</v>
      </c>
      <c r="B22" s="59">
        <v>100000</v>
      </c>
      <c r="C22" s="49">
        <v>772222.22</v>
      </c>
      <c r="D22" s="54">
        <v>672222.22</v>
      </c>
    </row>
    <row r="23" spans="1:6" x14ac:dyDescent="0.2">
      <c r="A23" s="57" t="s">
        <v>72</v>
      </c>
      <c r="B23" s="59">
        <v>100000</v>
      </c>
      <c r="C23" s="49">
        <v>672222.22</v>
      </c>
      <c r="D23" s="54">
        <v>572222.22</v>
      </c>
    </row>
    <row r="24" spans="1:6" x14ac:dyDescent="0.2">
      <c r="A24" s="57" t="s">
        <v>73</v>
      </c>
      <c r="B24" s="59">
        <v>100000</v>
      </c>
      <c r="C24" s="49">
        <v>572222.22</v>
      </c>
      <c r="D24" s="54">
        <v>472222.22</v>
      </c>
    </row>
    <row r="25" spans="1:6" x14ac:dyDescent="0.2">
      <c r="A25" s="57" t="s">
        <v>74</v>
      </c>
      <c r="B25" s="59">
        <v>100000</v>
      </c>
      <c r="C25" s="49">
        <v>472222.22</v>
      </c>
      <c r="D25" s="54">
        <v>372222.22</v>
      </c>
    </row>
    <row r="26" spans="1:6" x14ac:dyDescent="0.2">
      <c r="A26" s="57" t="s">
        <v>75</v>
      </c>
      <c r="B26" s="59">
        <v>100000</v>
      </c>
      <c r="C26" s="49">
        <v>372222.22</v>
      </c>
      <c r="D26" s="54">
        <v>272222.21999999997</v>
      </c>
    </row>
    <row r="27" spans="1:6" x14ac:dyDescent="0.2">
      <c r="A27" s="57" t="s">
        <v>33</v>
      </c>
      <c r="B27" s="59">
        <v>100000</v>
      </c>
      <c r="C27" s="49">
        <v>272222.21999999997</v>
      </c>
      <c r="D27" s="54">
        <v>172222.22</v>
      </c>
    </row>
    <row r="28" spans="1:6" x14ac:dyDescent="0.2">
      <c r="A28" s="57" t="s">
        <v>76</v>
      </c>
      <c r="B28" s="59">
        <v>100000</v>
      </c>
      <c r="C28" s="49">
        <v>172222.22</v>
      </c>
      <c r="D28" s="54">
        <v>72222.22</v>
      </c>
    </row>
    <row r="29" spans="1:6" x14ac:dyDescent="0.2">
      <c r="A29" s="57" t="s">
        <v>4</v>
      </c>
      <c r="B29" s="59">
        <v>72222.22</v>
      </c>
      <c r="C29" s="49">
        <v>72222.22</v>
      </c>
      <c r="D29" s="54">
        <v>0</v>
      </c>
      <c r="E29" s="12"/>
      <c r="F29" s="12"/>
    </row>
    <row r="30" spans="1:6" ht="15" x14ac:dyDescent="0.2">
      <c r="A30" s="58" t="s">
        <v>0</v>
      </c>
      <c r="B30" s="60">
        <v>2000000</v>
      </c>
      <c r="C30" s="61"/>
      <c r="D30" s="65"/>
    </row>
    <row r="31" spans="1:6" x14ac:dyDescent="0.2">
      <c r="A31" s="11"/>
      <c r="B31" s="12"/>
      <c r="C31" s="12"/>
      <c r="D31" s="12"/>
    </row>
  </sheetData>
  <mergeCells count="4">
    <mergeCell ref="I8:J8"/>
    <mergeCell ref="F8:G8"/>
    <mergeCell ref="A2:B2"/>
    <mergeCell ref="A1:J1"/>
  </mergeCells>
  <pageMargins left="0.25" right="0.25" top="0.32" bottom="0.75" header="0.3" footer="0.3"/>
  <pageSetup paperSize="9" scale="92"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pageSetUpPr fitToPage="1"/>
  </sheetPr>
  <dimension ref="A1:H53"/>
  <sheetViews>
    <sheetView showGridLines="0" showZeros="0" tabSelected="1" workbookViewId="0"/>
  </sheetViews>
  <sheetFormatPr defaultColWidth="10.85546875" defaultRowHeight="12.75" x14ac:dyDescent="0.2"/>
  <cols>
    <col min="1" max="1" width="46.7109375" style="17" customWidth="1"/>
    <col min="2" max="2" width="18.7109375" style="17" customWidth="1"/>
    <col min="3" max="6" width="21.42578125" style="17" customWidth="1"/>
    <col min="7" max="7" width="11.42578125" style="17" bestFit="1" customWidth="1"/>
    <col min="8" max="8" width="11.28515625" style="17" bestFit="1" customWidth="1"/>
    <col min="9" max="16384" width="10.85546875" style="17"/>
  </cols>
  <sheetData>
    <row r="1" spans="1:6" ht="16.5" customHeight="1" x14ac:dyDescent="0.4">
      <c r="B1" s="18"/>
      <c r="C1" s="18"/>
      <c r="D1" s="18"/>
    </row>
    <row r="2" spans="1:6" ht="25.5" customHeight="1" x14ac:dyDescent="0.2">
      <c r="A2" s="143" t="s">
        <v>113</v>
      </c>
      <c r="C2" s="135" t="s">
        <v>91</v>
      </c>
      <c r="D2" s="136"/>
      <c r="F2" s="134" t="s">
        <v>92</v>
      </c>
    </row>
    <row r="3" spans="1:6" ht="17.25" customHeight="1" x14ac:dyDescent="0.2">
      <c r="A3" s="143"/>
      <c r="C3" s="113" t="s">
        <v>93</v>
      </c>
      <c r="D3" s="19" t="s">
        <v>31</v>
      </c>
      <c r="F3" s="134"/>
    </row>
    <row r="4" spans="1:6" ht="17.25" customHeight="1" x14ac:dyDescent="0.2">
      <c r="A4" s="143"/>
      <c r="C4" s="114" t="s">
        <v>88</v>
      </c>
      <c r="D4" s="8" t="s">
        <v>32</v>
      </c>
      <c r="F4" s="134"/>
    </row>
    <row r="5" spans="1:6" ht="24.75" customHeight="1" x14ac:dyDescent="0.2">
      <c r="A5" s="143"/>
      <c r="F5" s="134"/>
    </row>
    <row r="7" spans="1:6" x14ac:dyDescent="0.2">
      <c r="A7" s="17" t="str">
        <f>_xll.Assistant.XL.RIK_AL("AEO36__2_0_1,F=B='1',U='0',I='0',FN='Arial',FS='11',FC='#FFFFFF',BC='#4682B4',AH='2',AV='1',Br=[$top-$bottom],BrS='1',BrC='#000000'_1,C=Total,F=B='1',U='0',I='0',FN='Arial',FS='11',FC='#000000',BC='#87CEEB',AH='3',AV='1'"&amp;",Br=[$top-$bottom],BrS='1',BrC='#000000'_0_1_0_0_D=45x6;INF02@E=0,S=36,G=0_0_1_F=B='1'_U='0'_I='0'_FN='Calibri'_FS='10'_FC='#000000'_BC='#FFFFFF'_AH='1'_AV='1'_Br=[$top-$bottom]_BrS='1'_BrC='#778899'_C=Intitulé Famille_1"&amp;"_1_F=B='1'_U='0'_I='0'_FN='Arial'_FS='10'_FC='#000000'_BC='#F0FFFF'_AH='3'_AV='1'_Br=[$top-$bottom]_BrS='1'_BrC='#778899'_C=Intitulé Famille,T=0,P=0,O=NF='Texte'_B='0'_U='0'_I='0'_FN='Arial'_FS='10'_FC='#000000'_BC='#FFF"&amp;"FFF'_AH='1'_AV='1'_Br=[]_BrS='0'_BrC='#FFFFFF'_WpT='1':L=Bien Code-Intitulé,E=0,G=0,T=0,P=0,F=CONCATENER([6];{g} {g};[8]),Y=1,O=NF='Texte'_B='0'_U='0'_I='0'_FN='Arial'_FS='10'_FC='#000000'_BC='#FFFFFF'_AH='1'_AV='1'_Br=["&amp;"$left]_BrS='1'_BrC='#000000'_WpT='1':L=Valeur Acquisition,E=11,G=0,T=0,P=0,F=[10],Y=1,O=NF='Nombre'_B='0'_U='0'_I='0'_FN='Arial'_FS='10'_FC='#000000'_BC='#FFFFFF'_AH='3'_AV='1'_Br=[$right]_BrS='1'_BrC='#000000'_WpT='1':L"&amp;"=Amort. Fiscal,E=1,G=0,T=0,P=0,F=SI([71]=Fiscal;[77];0),Y=0,O=NF='Nombre'_B='0'_U='0'_I='0'_FN='Arial'_FS='10'_FC='#000000'_BC='#FFFFFF'_AH='3'_AV='1'_Br=[$left-$right]_BrS='1'_BrC='#000000'_WpT='1':L=Amort. Economique,E"&amp;"=1,G=0,T=0,P=0,F=SI([71]=Economique;[77];0),Y=0,O=NF='Nombre'_B='0'_U='0'_I='0'_FN='Arial'_FS='10'_FC='#000000'_BC='#FFFFFF'_AH='3'_AV='1'_Br=[$left-$right]_BrS='1'_BrC='#000000'_WpT='1':L=Amort. Dérogatoire,E=1,G=0,T=0,"&amp;"P=0,F=[Amort. Fiscal]-[Amort. Economique],Y=1,O=NF='Nombre'_B='0'_U='0'_I='0'_FN='Arial'_FS='10'_FC='#000000'_BC='#FFFFFF'_AH='3'_AV='1'_Br=[$left-$right]_BrS='1'_BrC='#000000'_WpT='1':L=Dotation/Reprise Amort. Dérogatoi"&amp;"re,E=0,G=0,T=0,P=0,F==SI([Amort. Dérogatoire]=0;{g}{g};SI([Amort. Dérogatoire]&gt;0;{g}Dotation{g};{g}Reprise{g})),Y=1,O=NF='Standard'_B='0'_U='0'_I='0'_FN='Calibri'_FS='10'_FC='#000000'_BC='#FFFFFF'_AH='2'_AV='1'_Br=[$left"&amp;"-$right]_BrS='1'_BrC='#000000'_WpT='1':@R=A,S=83,V=OUI:R=B,S=82,V=*:R=C,S=86,V={0}:R=D,S=81,V={1}:",$D$3,$D$4)</f>
        <v/>
      </c>
    </row>
    <row r="8" spans="1:6" ht="30" x14ac:dyDescent="0.2">
      <c r="A8" s="33" t="s">
        <v>25</v>
      </c>
      <c r="B8" s="32" t="s">
        <v>24</v>
      </c>
      <c r="C8" s="33" t="s">
        <v>40</v>
      </c>
      <c r="D8" s="33" t="s">
        <v>41</v>
      </c>
      <c r="E8" s="33" t="s">
        <v>42</v>
      </c>
      <c r="F8" s="34" t="s">
        <v>46</v>
      </c>
    </row>
    <row r="9" spans="1:6" ht="0.95" customHeight="1" x14ac:dyDescent="0.2">
      <c r="A9" s="13"/>
      <c r="B9" s="15"/>
      <c r="C9" s="23"/>
      <c r="D9" s="28"/>
      <c r="E9" s="28"/>
      <c r="F9" s="29"/>
    </row>
    <row r="10" spans="1:6" x14ac:dyDescent="0.2">
      <c r="A10" s="14" t="s">
        <v>5</v>
      </c>
      <c r="B10" s="35">
        <v>300000</v>
      </c>
      <c r="C10" s="24">
        <v>12500</v>
      </c>
      <c r="D10" s="24">
        <v>12500</v>
      </c>
      <c r="E10" s="24">
        <v>0</v>
      </c>
      <c r="F10" s="30" t="str">
        <f t="shared" ref="F10:F20" si="0">IF(E10=0,"",IF(E10&gt;0,"Dotation","Reprise"))</f>
        <v/>
      </c>
    </row>
    <row r="11" spans="1:6" x14ac:dyDescent="0.2">
      <c r="A11" s="14" t="s">
        <v>6</v>
      </c>
      <c r="B11" s="35">
        <v>450000</v>
      </c>
      <c r="C11" s="24">
        <v>22500</v>
      </c>
      <c r="D11" s="24">
        <v>22500</v>
      </c>
      <c r="E11" s="24">
        <v>0</v>
      </c>
      <c r="F11" s="30" t="str">
        <f t="shared" si="0"/>
        <v/>
      </c>
    </row>
    <row r="12" spans="1:6" x14ac:dyDescent="0.2">
      <c r="A12" s="14" t="s">
        <v>7</v>
      </c>
      <c r="B12" s="35">
        <v>225000</v>
      </c>
      <c r="C12" s="24">
        <v>7499.93</v>
      </c>
      <c r="D12" s="24">
        <v>6999.93</v>
      </c>
      <c r="E12" s="24">
        <v>500</v>
      </c>
      <c r="F12" s="30" t="str">
        <f t="shared" si="0"/>
        <v>Dotation</v>
      </c>
    </row>
    <row r="13" spans="1:6" x14ac:dyDescent="0.2">
      <c r="A13" s="14" t="s">
        <v>8</v>
      </c>
      <c r="B13" s="35">
        <v>60000</v>
      </c>
      <c r="C13" s="24">
        <v>4000.02</v>
      </c>
      <c r="D13" s="24">
        <v>4000.02</v>
      </c>
      <c r="E13" s="24">
        <v>0</v>
      </c>
      <c r="F13" s="30" t="str">
        <f t="shared" si="0"/>
        <v/>
      </c>
    </row>
    <row r="14" spans="1:6" x14ac:dyDescent="0.2">
      <c r="A14" s="14" t="s">
        <v>9</v>
      </c>
      <c r="B14" s="35">
        <v>55000</v>
      </c>
      <c r="C14" s="24">
        <v>4583.32</v>
      </c>
      <c r="D14" s="24">
        <v>4583.32</v>
      </c>
      <c r="E14" s="24">
        <v>0</v>
      </c>
      <c r="F14" s="30" t="str">
        <f t="shared" si="0"/>
        <v/>
      </c>
    </row>
    <row r="15" spans="1:6" x14ac:dyDescent="0.2">
      <c r="A15" s="14" t="s">
        <v>10</v>
      </c>
      <c r="B15" s="35">
        <v>20000</v>
      </c>
      <c r="C15" s="24">
        <v>2000</v>
      </c>
      <c r="D15" s="24">
        <v>2000</v>
      </c>
      <c r="E15" s="24">
        <v>0</v>
      </c>
      <c r="F15" s="30" t="str">
        <f t="shared" si="0"/>
        <v/>
      </c>
    </row>
    <row r="16" spans="1:6" x14ac:dyDescent="0.2">
      <c r="A16" s="14" t="s">
        <v>11</v>
      </c>
      <c r="B16" s="35">
        <v>184000</v>
      </c>
      <c r="C16" s="24">
        <v>6133.27</v>
      </c>
      <c r="D16" s="24">
        <v>5799.94</v>
      </c>
      <c r="E16" s="24">
        <v>333.33</v>
      </c>
      <c r="F16" s="30" t="str">
        <f t="shared" si="0"/>
        <v>Dotation</v>
      </c>
    </row>
    <row r="17" spans="1:6" x14ac:dyDescent="0.2">
      <c r="A17" s="14" t="s">
        <v>12</v>
      </c>
      <c r="B17" s="35">
        <v>50000</v>
      </c>
      <c r="C17" s="24">
        <v>3333.35</v>
      </c>
      <c r="D17" s="24">
        <v>3333.35</v>
      </c>
      <c r="E17" s="24">
        <v>0</v>
      </c>
      <c r="F17" s="30" t="str">
        <f t="shared" si="0"/>
        <v/>
      </c>
    </row>
    <row r="18" spans="1:6" x14ac:dyDescent="0.2">
      <c r="A18" s="14" t="s">
        <v>13</v>
      </c>
      <c r="B18" s="35">
        <v>45000</v>
      </c>
      <c r="C18" s="24">
        <v>3749.99</v>
      </c>
      <c r="D18" s="24">
        <v>3749.99</v>
      </c>
      <c r="E18" s="24">
        <v>0</v>
      </c>
      <c r="F18" s="30" t="str">
        <f t="shared" si="0"/>
        <v/>
      </c>
    </row>
    <row r="19" spans="1:6" x14ac:dyDescent="0.2">
      <c r="A19" s="14" t="s">
        <v>14</v>
      </c>
      <c r="B19" s="35">
        <v>16000</v>
      </c>
      <c r="C19" s="24">
        <v>1600</v>
      </c>
      <c r="D19" s="24">
        <v>1600</v>
      </c>
      <c r="E19" s="24">
        <v>0</v>
      </c>
      <c r="F19" s="30" t="str">
        <f t="shared" si="0"/>
        <v/>
      </c>
    </row>
    <row r="20" spans="1:6" x14ac:dyDescent="0.2">
      <c r="A20" s="25" t="s">
        <v>43</v>
      </c>
      <c r="B20" s="27"/>
      <c r="C20" s="26">
        <v>67899.88</v>
      </c>
      <c r="D20" s="26">
        <v>67066.55</v>
      </c>
      <c r="E20" s="26">
        <v>833.33</v>
      </c>
      <c r="F20" s="31" t="str">
        <f t="shared" si="0"/>
        <v>Dotation</v>
      </c>
    </row>
    <row r="21" spans="1:6" ht="0.95" customHeight="1" x14ac:dyDescent="0.2">
      <c r="A21" s="13"/>
      <c r="B21" s="15"/>
      <c r="C21" s="23"/>
      <c r="D21" s="28"/>
      <c r="E21" s="28"/>
      <c r="F21" s="29"/>
    </row>
    <row r="22" spans="1:6" x14ac:dyDescent="0.2">
      <c r="A22" s="14" t="s">
        <v>15</v>
      </c>
      <c r="B22" s="35">
        <v>1250000</v>
      </c>
      <c r="C22" s="24">
        <v>125000</v>
      </c>
      <c r="D22" s="24">
        <v>125000</v>
      </c>
      <c r="E22" s="24">
        <v>0</v>
      </c>
      <c r="F22" s="30" t="str">
        <f t="shared" ref="F22:F29" si="1">IF(E22=0,"",IF(E22&gt;0,"Dotation","Reprise"))</f>
        <v/>
      </c>
    </row>
    <row r="23" spans="1:6" x14ac:dyDescent="0.2">
      <c r="A23" s="14" t="s">
        <v>16</v>
      </c>
      <c r="B23" s="35">
        <v>800000</v>
      </c>
      <c r="C23" s="24">
        <v>76728.12</v>
      </c>
      <c r="D23" s="24">
        <v>79200</v>
      </c>
      <c r="E23" s="24">
        <v>-2471.88</v>
      </c>
      <c r="F23" s="30" t="str">
        <f t="shared" si="1"/>
        <v>Reprise</v>
      </c>
    </row>
    <row r="24" spans="1:6" x14ac:dyDescent="0.2">
      <c r="A24" s="14" t="s">
        <v>17</v>
      </c>
      <c r="B24" s="35">
        <v>110000</v>
      </c>
      <c r="C24" s="24">
        <v>14865.47</v>
      </c>
      <c r="D24" s="24">
        <v>11000</v>
      </c>
      <c r="E24" s="24">
        <v>3865.47</v>
      </c>
      <c r="F24" s="30" t="str">
        <f t="shared" si="1"/>
        <v>Dotation</v>
      </c>
    </row>
    <row r="25" spans="1:6" x14ac:dyDescent="0.2">
      <c r="A25" s="14" t="s">
        <v>18</v>
      </c>
      <c r="B25" s="35">
        <v>30000</v>
      </c>
      <c r="C25" s="24">
        <v>3142.02</v>
      </c>
      <c r="D25" s="24">
        <v>3000</v>
      </c>
      <c r="E25" s="24">
        <v>142.02000000000001</v>
      </c>
      <c r="F25" s="30" t="str">
        <f t="shared" si="1"/>
        <v>Dotation</v>
      </c>
    </row>
    <row r="26" spans="1:6" x14ac:dyDescent="0.2">
      <c r="A26" s="14" t="s">
        <v>38</v>
      </c>
      <c r="B26" s="35">
        <v>240000</v>
      </c>
      <c r="C26" s="24">
        <v>48000</v>
      </c>
      <c r="D26" s="24">
        <v>48000</v>
      </c>
      <c r="E26" s="24">
        <v>0</v>
      </c>
      <c r="F26" s="30" t="str">
        <f t="shared" si="1"/>
        <v/>
      </c>
    </row>
    <row r="27" spans="1:6" x14ac:dyDescent="0.2">
      <c r="A27" s="14" t="s">
        <v>49</v>
      </c>
      <c r="B27" s="35">
        <v>80000</v>
      </c>
      <c r="C27" s="24">
        <v>6666.64</v>
      </c>
      <c r="D27" s="24">
        <v>6666.64</v>
      </c>
      <c r="E27" s="24">
        <v>0</v>
      </c>
      <c r="F27" s="30" t="str">
        <f t="shared" si="1"/>
        <v/>
      </c>
    </row>
    <row r="28" spans="1:6" x14ac:dyDescent="0.2">
      <c r="A28" s="14" t="s">
        <v>50</v>
      </c>
      <c r="B28" s="35">
        <v>13000</v>
      </c>
      <c r="C28" s="24">
        <v>3250</v>
      </c>
      <c r="D28" s="24">
        <v>3250</v>
      </c>
      <c r="E28" s="24">
        <v>0</v>
      </c>
      <c r="F28" s="30" t="str">
        <f t="shared" si="1"/>
        <v/>
      </c>
    </row>
    <row r="29" spans="1:6" x14ac:dyDescent="0.2">
      <c r="A29" s="25" t="s">
        <v>44</v>
      </c>
      <c r="B29" s="27"/>
      <c r="C29" s="26">
        <v>277652.25</v>
      </c>
      <c r="D29" s="26">
        <v>276116.64</v>
      </c>
      <c r="E29" s="26">
        <v>1535.61</v>
      </c>
      <c r="F29" s="31" t="str">
        <f t="shared" si="1"/>
        <v>Dotation</v>
      </c>
    </row>
    <row r="30" spans="1:6" ht="0.95" customHeight="1" x14ac:dyDescent="0.2">
      <c r="A30" s="13"/>
      <c r="B30" s="15"/>
      <c r="C30" s="23"/>
      <c r="D30" s="28"/>
      <c r="E30" s="28"/>
      <c r="F30" s="29"/>
    </row>
    <row r="31" spans="1:6" x14ac:dyDescent="0.2">
      <c r="A31" s="14" t="s">
        <v>19</v>
      </c>
      <c r="B31" s="35">
        <v>487</v>
      </c>
      <c r="C31" s="24">
        <v>93.88</v>
      </c>
      <c r="D31" s="24">
        <v>97.4</v>
      </c>
      <c r="E31" s="24">
        <v>-3.52</v>
      </c>
      <c r="F31" s="30" t="str">
        <f>IF(E31=0,"",IF(E31&gt;0,"Dotation","Reprise"))</f>
        <v>Reprise</v>
      </c>
    </row>
    <row r="32" spans="1:6" x14ac:dyDescent="0.2">
      <c r="A32" s="14" t="s">
        <v>20</v>
      </c>
      <c r="B32" s="35">
        <v>1688.19</v>
      </c>
      <c r="C32" s="24">
        <v>260.83999999999997</v>
      </c>
      <c r="D32" s="24">
        <v>337.64</v>
      </c>
      <c r="E32" s="24">
        <v>-76.8</v>
      </c>
      <c r="F32" s="30" t="str">
        <f>IF(E32=0,"",IF(E32&gt;0,"Dotation","Reprise"))</f>
        <v>Reprise</v>
      </c>
    </row>
    <row r="33" spans="1:8" x14ac:dyDescent="0.2">
      <c r="A33" s="14" t="s">
        <v>37</v>
      </c>
      <c r="B33" s="35">
        <v>2980</v>
      </c>
      <c r="C33" s="24">
        <v>0</v>
      </c>
      <c r="D33" s="24">
        <v>161.66999999999999</v>
      </c>
      <c r="E33" s="24">
        <v>-161.66999999999999</v>
      </c>
      <c r="F33" s="30" t="str">
        <f>IF(E33=0,"",IF(E33&gt;0,"Dotation","Reprise"))</f>
        <v>Reprise</v>
      </c>
    </row>
    <row r="34" spans="1:8" x14ac:dyDescent="0.2">
      <c r="A34" s="14" t="s">
        <v>51</v>
      </c>
      <c r="B34" s="35">
        <v>1264.8800000000001</v>
      </c>
      <c r="C34" s="24">
        <v>0</v>
      </c>
      <c r="D34" s="24">
        <v>83.24</v>
      </c>
      <c r="E34" s="24">
        <v>-83.24</v>
      </c>
      <c r="F34" s="30" t="str">
        <f>IF(E34=0,"",IF(E34&gt;0,"Dotation","Reprise"))</f>
        <v>Reprise</v>
      </c>
    </row>
    <row r="35" spans="1:8" ht="25.5" x14ac:dyDescent="0.2">
      <c r="A35" s="25" t="s">
        <v>52</v>
      </c>
      <c r="B35" s="27"/>
      <c r="C35" s="26">
        <v>354.72</v>
      </c>
      <c r="D35" s="26">
        <v>679.95</v>
      </c>
      <c r="E35" s="26">
        <v>-325.23</v>
      </c>
      <c r="F35" s="31" t="str">
        <f>IF(E35=0,"",IF(E35&gt;0,"Dotation","Reprise"))</f>
        <v>Reprise</v>
      </c>
    </row>
    <row r="36" spans="1:8" ht="0.95" customHeight="1" x14ac:dyDescent="0.2">
      <c r="A36" s="13"/>
      <c r="B36" s="15"/>
      <c r="C36" s="23"/>
      <c r="D36" s="28"/>
      <c r="E36" s="28"/>
      <c r="F36" s="29"/>
    </row>
    <row r="37" spans="1:8" x14ac:dyDescent="0.2">
      <c r="A37" s="14" t="s">
        <v>21</v>
      </c>
      <c r="B37" s="35">
        <v>10000</v>
      </c>
      <c r="C37" s="24">
        <v>909.88</v>
      </c>
      <c r="D37" s="24">
        <v>1000</v>
      </c>
      <c r="E37" s="24">
        <v>-90.12</v>
      </c>
      <c r="F37" s="30" t="str">
        <f>IF(E37=0,"",IF(E37&gt;0,"Dotation","Reprise"))</f>
        <v>Reprise</v>
      </c>
      <c r="G37" s="20"/>
      <c r="H37" s="20"/>
    </row>
    <row r="38" spans="1:8" x14ac:dyDescent="0.2">
      <c r="A38" s="14" t="s">
        <v>22</v>
      </c>
      <c r="B38" s="35">
        <v>15000</v>
      </c>
      <c r="C38" s="24">
        <v>1951.09</v>
      </c>
      <c r="D38" s="24">
        <v>1500</v>
      </c>
      <c r="E38" s="24">
        <v>451.09</v>
      </c>
      <c r="F38" s="30" t="str">
        <f>IF(E38=0,"",IF(E38&gt;0,"Dotation","Reprise"))</f>
        <v>Dotation</v>
      </c>
    </row>
    <row r="39" spans="1:8" x14ac:dyDescent="0.2">
      <c r="A39" s="14" t="s">
        <v>23</v>
      </c>
      <c r="B39" s="35">
        <v>6350</v>
      </c>
      <c r="C39" s="24">
        <v>858.14</v>
      </c>
      <c r="D39" s="24">
        <v>600</v>
      </c>
      <c r="E39" s="24">
        <v>258.14</v>
      </c>
      <c r="F39" s="30" t="str">
        <f>IF(E39=0,"",IF(E39&gt;0,"Dotation","Reprise"))</f>
        <v>Dotation</v>
      </c>
    </row>
    <row r="40" spans="1:8" x14ac:dyDescent="0.2">
      <c r="A40" s="25" t="s">
        <v>45</v>
      </c>
      <c r="B40" s="27"/>
      <c r="C40" s="26">
        <v>3719.11</v>
      </c>
      <c r="D40" s="26">
        <v>3100</v>
      </c>
      <c r="E40" s="26">
        <v>619.11</v>
      </c>
      <c r="F40" s="31" t="str">
        <f>IF(E40=0,"",IF(E40&gt;0,"Dotation","Reprise"))</f>
        <v>Dotation</v>
      </c>
    </row>
    <row r="41" spans="1:8" ht="0.95" customHeight="1" x14ac:dyDescent="0.2">
      <c r="A41" s="13"/>
      <c r="B41" s="15"/>
      <c r="C41" s="23"/>
      <c r="D41" s="28"/>
      <c r="E41" s="28"/>
      <c r="F41" s="29"/>
    </row>
    <row r="42" spans="1:8" x14ac:dyDescent="0.2">
      <c r="A42" s="14" t="s">
        <v>36</v>
      </c>
      <c r="B42" s="35">
        <v>37500</v>
      </c>
      <c r="C42" s="24">
        <v>1237.5</v>
      </c>
      <c r="D42" s="24">
        <v>4125</v>
      </c>
      <c r="E42" s="24">
        <v>-2887.5</v>
      </c>
      <c r="F42" s="30" t="str">
        <f>IF(E42=0,"",IF(E42&gt;0,"Dotation","Reprise"))</f>
        <v>Reprise</v>
      </c>
    </row>
    <row r="43" spans="1:8" x14ac:dyDescent="0.2">
      <c r="A43" s="14" t="s">
        <v>53</v>
      </c>
      <c r="B43" s="35">
        <v>27200</v>
      </c>
      <c r="C43" s="24">
        <v>6800</v>
      </c>
      <c r="D43" s="24">
        <v>6500</v>
      </c>
      <c r="E43" s="24">
        <v>300</v>
      </c>
      <c r="F43" s="30" t="str">
        <f>IF(E43=0,"",IF(E43&gt;0,"Dotation","Reprise"))</f>
        <v>Dotation</v>
      </c>
    </row>
    <row r="44" spans="1:8" x14ac:dyDescent="0.2">
      <c r="A44" s="14" t="s">
        <v>54</v>
      </c>
      <c r="B44" s="35">
        <v>41500</v>
      </c>
      <c r="C44" s="24">
        <v>10375</v>
      </c>
      <c r="D44" s="24">
        <v>8000</v>
      </c>
      <c r="E44" s="24">
        <v>2375</v>
      </c>
      <c r="F44" s="30" t="str">
        <f>IF(E44=0,"",IF(E44&gt;0,"Dotation","Reprise"))</f>
        <v>Dotation</v>
      </c>
    </row>
    <row r="45" spans="1:8" x14ac:dyDescent="0.2">
      <c r="A45" s="14" t="s">
        <v>55</v>
      </c>
      <c r="B45" s="35">
        <v>27990</v>
      </c>
      <c r="C45" s="24">
        <v>3660</v>
      </c>
      <c r="D45" s="24">
        <v>5000</v>
      </c>
      <c r="E45" s="24">
        <v>-1340</v>
      </c>
      <c r="F45" s="30" t="str">
        <f>IF(E45=0,"",IF(E45&gt;0,"Dotation","Reprise"))</f>
        <v>Reprise</v>
      </c>
    </row>
    <row r="46" spans="1:8" x14ac:dyDescent="0.2">
      <c r="A46" s="25" t="s">
        <v>56</v>
      </c>
      <c r="B46" s="27"/>
      <c r="C46" s="26">
        <v>22072.5</v>
      </c>
      <c r="D46" s="26">
        <v>23625</v>
      </c>
      <c r="E46" s="26">
        <v>-1552.5</v>
      </c>
      <c r="F46" s="31" t="str">
        <f>IF(E46=0,"",IF(E46&gt;0,"Dotation","Reprise"))</f>
        <v>Reprise</v>
      </c>
    </row>
    <row r="47" spans="1:8" ht="0.95" customHeight="1" x14ac:dyDescent="0.2">
      <c r="A47" s="13"/>
      <c r="B47" s="15"/>
      <c r="C47" s="23"/>
      <c r="D47" s="28"/>
      <c r="E47" s="28"/>
      <c r="F47" s="29"/>
    </row>
    <row r="48" spans="1:8" x14ac:dyDescent="0.2">
      <c r="A48" s="14" t="s">
        <v>34</v>
      </c>
      <c r="B48" s="35">
        <v>45000</v>
      </c>
      <c r="C48" s="24">
        <v>13051.04</v>
      </c>
      <c r="D48" s="24">
        <v>10050</v>
      </c>
      <c r="E48" s="24">
        <v>3001.04</v>
      </c>
      <c r="F48" s="30" t="str">
        <f>IF(E48=0,"",IF(E48&gt;0,"Dotation","Reprise"))</f>
        <v>Dotation</v>
      </c>
    </row>
    <row r="49" spans="1:6" x14ac:dyDescent="0.2">
      <c r="A49" s="14" t="s">
        <v>35</v>
      </c>
      <c r="B49" s="35">
        <v>11345</v>
      </c>
      <c r="C49" s="24">
        <v>2473.75</v>
      </c>
      <c r="D49" s="24">
        <v>2473.75</v>
      </c>
      <c r="E49" s="24">
        <v>0</v>
      </c>
      <c r="F49" s="30" t="str">
        <f>IF(E49=0,"",IF(E49&gt;0,"Dotation","Reprise"))</f>
        <v/>
      </c>
    </row>
    <row r="50" spans="1:6" x14ac:dyDescent="0.2">
      <c r="A50" s="14" t="s">
        <v>39</v>
      </c>
      <c r="B50" s="35">
        <v>70000</v>
      </c>
      <c r="C50" s="24">
        <v>20902.77</v>
      </c>
      <c r="D50" s="24">
        <v>17500</v>
      </c>
      <c r="E50" s="24">
        <v>3402.77</v>
      </c>
      <c r="F50" s="30" t="str">
        <f>IF(E50=0,"",IF(E50&gt;0,"Dotation","Reprise"))</f>
        <v>Dotation</v>
      </c>
    </row>
    <row r="51" spans="1:6" x14ac:dyDescent="0.2">
      <c r="A51" s="25" t="s">
        <v>57</v>
      </c>
      <c r="B51" s="27"/>
      <c r="C51" s="26">
        <v>36427.56</v>
      </c>
      <c r="D51" s="26">
        <v>30023.75</v>
      </c>
      <c r="E51" s="26">
        <v>6403.81</v>
      </c>
      <c r="F51" s="31" t="str">
        <f>IF(E51=0,"",IF(E51&gt;0,"Dotation","Reprise"))</f>
        <v>Dotation</v>
      </c>
    </row>
    <row r="52" spans="1:6" ht="15" x14ac:dyDescent="0.2">
      <c r="A52" s="36" t="s">
        <v>0</v>
      </c>
      <c r="B52" s="37"/>
      <c r="C52" s="38">
        <v>408126.02</v>
      </c>
      <c r="D52" s="38">
        <v>400611.89</v>
      </c>
      <c r="E52" s="38">
        <v>7514.13</v>
      </c>
      <c r="F52" s="39" t="str">
        <f>IF(E52=0,"",IF(E52&gt;0,"Dotation","Reprise"))</f>
        <v>Dotation</v>
      </c>
    </row>
    <row r="53" spans="1:6" x14ac:dyDescent="0.2">
      <c r="A53" s="22"/>
      <c r="B53" s="20"/>
      <c r="C53" s="20"/>
      <c r="D53" s="20"/>
      <c r="E53" s="20"/>
      <c r="F53" s="21"/>
    </row>
  </sheetData>
  <mergeCells count="3">
    <mergeCell ref="A2:A5"/>
    <mergeCell ref="C2:D2"/>
    <mergeCell ref="F2:F5"/>
  </mergeCells>
  <printOptions horizontalCentered="1"/>
  <pageMargins left="0.23622047244094491" right="0.23622047244094491" top="0.31496062992125984" bottom="0.74803149606299213" header="0.31496062992125984" footer="0.31496062992125984"/>
  <pageSetup paperSize="9" scale="92"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ColWidth="11.42578125" defaultRowHeight="12.75" x14ac:dyDescent="0.2"/>
  <sheetData>
    <row r="1" spans="1:3" ht="409.5" x14ac:dyDescent="0.2">
      <c r="A1" s="16" t="s">
        <v>77</v>
      </c>
      <c r="B1" s="16" t="s">
        <v>79</v>
      </c>
      <c r="C1" s="16" t="s">
        <v>80</v>
      </c>
    </row>
    <row r="2" spans="1:3" ht="229.5" x14ac:dyDescent="0.2">
      <c r="A2" s="16" t="s">
        <v>78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Aanpak</vt:lpstr>
      <vt:lpstr>Boordtabel</vt:lpstr>
      <vt:lpstr>Jaarlijkse DAP</vt:lpstr>
      <vt:lpstr>Fiche vaste activa</vt:lpstr>
      <vt:lpstr>Jaarl. afw. toev.terugn. afschr</vt:lpstr>
      <vt:lpstr>Boordtabel!Print_Area</vt:lpstr>
      <vt:lpstr>'Jaarl. afw. toev.terugn. afschr'!Print_Titles</vt:lpstr>
      <vt:lpstr>'Jaarlijkse DAP'!Print_Titles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RONDEAU</dc:creator>
  <cp:lastModifiedBy>Mickael BOURBIGOT</cp:lastModifiedBy>
  <cp:lastPrinted>2017-10-12T14:32:45Z</cp:lastPrinted>
  <dcterms:created xsi:type="dcterms:W3CDTF">2017-02-21T21:36:11Z</dcterms:created>
  <dcterms:modified xsi:type="dcterms:W3CDTF">2019-10-10T10:12:55Z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1366c8e9-58bf-40b3-bb15-a12f66d275a8</vt:lpwstr>
  </property>
</Properties>
</file>