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comments11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R:\9 - Sage BI Reporting\Livraison\Etats\"/>
    </mc:Choice>
  </mc:AlternateContent>
  <xr:revisionPtr revIDLastSave="0" documentId="13_ncr:1_{17591464-EFEA-4B73-8CBD-1BE1C9CDC90A}" xr6:coauthVersionLast="38" xr6:coauthVersionMax="38" xr10:uidLastSave="{00000000-0000-0000-0000-000000000000}"/>
  <bookViews>
    <workbookView xWindow="0" yWindow="0" windowWidth="28800" windowHeight="12000" tabRatio="851" xr2:uid="{00000000-000D-0000-FFFF-FFFF00000000}"/>
  </bookViews>
  <sheets>
    <sheet name="Prise en Main" sheetId="31" r:id="rId1"/>
    <sheet name="Dashboard Finance" sheetId="32" r:id="rId2"/>
    <sheet name="Suivi de gestion" sheetId="101" r:id="rId3"/>
    <sheet name="Rapport financier annuel" sheetId="21" r:id="rId4"/>
    <sheet name="Balance Générale_Présentation1" sheetId="6" r:id="rId5"/>
    <sheet name="Balance Générale_Présentation2" sheetId="7" r:id="rId6"/>
    <sheet name="Balance par nature" sheetId="5" r:id="rId7"/>
    <sheet name="Evolution Poste de charges" sheetId="11" r:id="rId8"/>
    <sheet name="Evolution Poste de produits" sheetId="13" r:id="rId9"/>
    <sheet name="Palmarès Cptes de Charges" sheetId="14" r:id="rId10"/>
    <sheet name="Répartition Charges Graph" sheetId="15" r:id="rId11"/>
    <sheet name="Palmarès Cptes de Vtes" sheetId="17" r:id="rId12"/>
    <sheet name="Répartition Produits Graph" sheetId="18" r:id="rId13"/>
    <sheet name="Analyse du résultat" sheetId="8" r:id="rId14"/>
    <sheet name="Résultat cptes mouvementés" sheetId="9" r:id="rId15"/>
    <sheet name="RIK_PARAMS" sheetId="105" state="veryHidden" r:id="rId16"/>
  </sheets>
  <definedNames>
    <definedName name="HTML_CodePage" hidden="1">1252</definedName>
    <definedName name="HTML_Control" localSheetId="2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4">'Balance Générale_Présentation1'!$1:$9</definedName>
    <definedName name="k" localSheetId="1">'Dashboard Finance'!$F$13</definedName>
    <definedName name="k" localSheetId="2">#REF!</definedName>
    <definedName name="k">#REF!</definedName>
    <definedName name="_xlnm.Print_Area" localSheetId="13">'Analyse du résultat'!$B$1:$P$59</definedName>
    <definedName name="_xlnm.Print_Area" localSheetId="1">'Dashboard Finance'!$A$1:$P$24</definedName>
    <definedName name="_xlnm.Print_Area" localSheetId="7">'Evolution Poste de charges'!$A$1:$H$76</definedName>
    <definedName name="_xlnm.Print_Area" localSheetId="8">'Evolution Poste de produits'!$A$1:$H$76</definedName>
    <definedName name="_xlnm.Print_Area" localSheetId="3">'Rapport financier annuel'!$C$1:$R$23</definedName>
    <definedName name="_xlnm.Print_Area" localSheetId="10">'Répartition Charges Graph'!$A$1:$G$29</definedName>
    <definedName name="_xlnm.Print_Area" localSheetId="12">'Répartition Produits Graph'!$A$1:$G$29</definedName>
    <definedName name="_xlnm.Print_Area" localSheetId="14">'Résultat cptes mouvementés'!$B$1:$P$59</definedName>
    <definedName name="_xlnm.Print_Area" localSheetId="2">'Suivi de gestion'!$A$1:$N$49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9" l="1"/>
  <c r="N3" i="9" s="1"/>
  <c r="Q2" i="9"/>
  <c r="N2" i="9"/>
  <c r="M2" i="9"/>
  <c r="D2" i="9"/>
  <c r="C2" i="9"/>
  <c r="N6" i="9"/>
  <c r="N7" i="9"/>
  <c r="N8" i="9"/>
  <c r="N10" i="9"/>
  <c r="N11" i="9"/>
  <c r="N12" i="9"/>
  <c r="N13" i="9"/>
  <c r="N14" i="9"/>
  <c r="N16" i="9"/>
  <c r="N17" i="9"/>
  <c r="N18" i="9"/>
  <c r="N19" i="9"/>
  <c r="N20" i="9"/>
  <c r="N21" i="9"/>
  <c r="N22" i="9"/>
  <c r="N23" i="9"/>
  <c r="N24" i="9"/>
  <c r="N25" i="9"/>
  <c r="N26" i="9"/>
  <c r="N27" i="9"/>
  <c r="N30" i="9"/>
  <c r="N31" i="9"/>
  <c r="N32" i="9"/>
  <c r="N33" i="9"/>
  <c r="N34" i="9"/>
  <c r="N35" i="9"/>
  <c r="N36" i="9"/>
  <c r="N37" i="9"/>
  <c r="N39" i="9"/>
  <c r="N40" i="9"/>
  <c r="N41" i="9"/>
  <c r="N42" i="9"/>
  <c r="N46" i="9"/>
  <c r="N47" i="9"/>
  <c r="N48" i="9"/>
  <c r="N50" i="9"/>
  <c r="N51" i="9"/>
  <c r="N52" i="9"/>
  <c r="N55" i="9"/>
  <c r="N56" i="9"/>
  <c r="W1" i="9"/>
  <c r="B1" i="9"/>
  <c r="P56" i="9" l="1"/>
  <c r="P55" i="9"/>
  <c r="P52" i="9"/>
  <c r="P51" i="9"/>
  <c r="N53" i="9"/>
  <c r="P50" i="9"/>
  <c r="P48" i="9"/>
  <c r="P47" i="9"/>
  <c r="N49" i="9"/>
  <c r="N54" i="9" s="1"/>
  <c r="P46" i="9"/>
  <c r="P42" i="9"/>
  <c r="P41" i="9"/>
  <c r="P40" i="9"/>
  <c r="N43" i="9"/>
  <c r="P39" i="9"/>
  <c r="P37" i="9"/>
  <c r="P36" i="9"/>
  <c r="P35" i="9"/>
  <c r="P34" i="9"/>
  <c r="P33" i="9"/>
  <c r="N38" i="9"/>
  <c r="N44" i="9" s="1"/>
  <c r="P32" i="9"/>
  <c r="P31" i="9"/>
  <c r="P30" i="9"/>
  <c r="P27" i="9"/>
  <c r="P26" i="9"/>
  <c r="P25" i="9"/>
  <c r="P24" i="9"/>
  <c r="P23" i="9"/>
  <c r="P22" i="9"/>
  <c r="P21" i="9"/>
  <c r="P20" i="9"/>
  <c r="P19" i="9"/>
  <c r="P18" i="9"/>
  <c r="P17" i="9"/>
  <c r="N28" i="9"/>
  <c r="N58" i="9" s="1"/>
  <c r="P16" i="9"/>
  <c r="P14" i="9"/>
  <c r="P13" i="9"/>
  <c r="P12" i="9"/>
  <c r="P11" i="9"/>
  <c r="P10" i="9"/>
  <c r="P8" i="9"/>
  <c r="P7" i="9"/>
  <c r="N9" i="9"/>
  <c r="N15" i="9" s="1"/>
  <c r="P6" i="9"/>
  <c r="C3" i="9"/>
  <c r="M3" i="9"/>
  <c r="D3" i="9"/>
  <c r="J3" i="8"/>
  <c r="N3" i="8" s="1"/>
  <c r="Q2" i="8"/>
  <c r="N2" i="8"/>
  <c r="M2" i="8"/>
  <c r="D2" i="8"/>
  <c r="C2" i="8"/>
  <c r="M6" i="9"/>
  <c r="M7" i="9"/>
  <c r="M8" i="9"/>
  <c r="M10" i="9"/>
  <c r="M11" i="9"/>
  <c r="M12" i="9"/>
  <c r="M13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30" i="9"/>
  <c r="M31" i="9"/>
  <c r="M32" i="9"/>
  <c r="M33" i="9"/>
  <c r="M34" i="9"/>
  <c r="M35" i="9"/>
  <c r="M36" i="9"/>
  <c r="M37" i="9"/>
  <c r="M39" i="9"/>
  <c r="M40" i="9"/>
  <c r="M41" i="9"/>
  <c r="M42" i="9"/>
  <c r="M46" i="9"/>
  <c r="M47" i="9"/>
  <c r="M48" i="9"/>
  <c r="M50" i="9"/>
  <c r="M51" i="9"/>
  <c r="M52" i="9"/>
  <c r="M55" i="9"/>
  <c r="M56" i="9"/>
  <c r="D6" i="9"/>
  <c r="D7" i="9"/>
  <c r="D8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25" i="9"/>
  <c r="D26" i="9"/>
  <c r="D27" i="9"/>
  <c r="D30" i="9"/>
  <c r="D31" i="9"/>
  <c r="D32" i="9"/>
  <c r="D33" i="9"/>
  <c r="D34" i="9"/>
  <c r="D35" i="9"/>
  <c r="D36" i="9"/>
  <c r="D37" i="9"/>
  <c r="D39" i="9"/>
  <c r="D40" i="9"/>
  <c r="D41" i="9"/>
  <c r="D42" i="9"/>
  <c r="D46" i="9"/>
  <c r="D47" i="9"/>
  <c r="D48" i="9"/>
  <c r="D50" i="9"/>
  <c r="D51" i="9"/>
  <c r="D52" i="9"/>
  <c r="D55" i="9"/>
  <c r="D56" i="9"/>
  <c r="C6" i="9"/>
  <c r="C7" i="9"/>
  <c r="C8" i="9"/>
  <c r="C10" i="9"/>
  <c r="C11" i="9"/>
  <c r="C12" i="9"/>
  <c r="C13" i="9"/>
  <c r="C14" i="9"/>
  <c r="C16" i="9"/>
  <c r="C17" i="9"/>
  <c r="C18" i="9"/>
  <c r="C19" i="9"/>
  <c r="C20" i="9"/>
  <c r="C21" i="9"/>
  <c r="C22" i="9"/>
  <c r="C23" i="9"/>
  <c r="C24" i="9"/>
  <c r="C25" i="9"/>
  <c r="C26" i="9"/>
  <c r="C27" i="9"/>
  <c r="C30" i="9"/>
  <c r="C31" i="9"/>
  <c r="C32" i="9"/>
  <c r="C33" i="9"/>
  <c r="C34" i="9"/>
  <c r="C35" i="9"/>
  <c r="C36" i="9"/>
  <c r="C37" i="9"/>
  <c r="C39" i="9"/>
  <c r="C40" i="9"/>
  <c r="C41" i="9"/>
  <c r="C42" i="9"/>
  <c r="C46" i="9"/>
  <c r="C47" i="9"/>
  <c r="C48" i="9"/>
  <c r="C50" i="9"/>
  <c r="C51" i="9"/>
  <c r="C52" i="9"/>
  <c r="C55" i="9"/>
  <c r="C56" i="9"/>
  <c r="N6" i="8"/>
  <c r="N7" i="8"/>
  <c r="N8" i="8"/>
  <c r="N10" i="8"/>
  <c r="N11" i="8"/>
  <c r="N12" i="8"/>
  <c r="N13" i="8"/>
  <c r="N14" i="8"/>
  <c r="N16" i="8"/>
  <c r="N17" i="8"/>
  <c r="N18" i="8"/>
  <c r="N19" i="8"/>
  <c r="N20" i="8"/>
  <c r="N21" i="8"/>
  <c r="N22" i="8"/>
  <c r="N23" i="8"/>
  <c r="N24" i="8"/>
  <c r="N25" i="8"/>
  <c r="N26" i="8"/>
  <c r="N27" i="8"/>
  <c r="N30" i="8"/>
  <c r="N31" i="8"/>
  <c r="N32" i="8"/>
  <c r="N33" i="8"/>
  <c r="N34" i="8"/>
  <c r="N35" i="8"/>
  <c r="N36" i="8"/>
  <c r="N37" i="8"/>
  <c r="N39" i="8"/>
  <c r="N40" i="8"/>
  <c r="N41" i="8"/>
  <c r="N42" i="8"/>
  <c r="N46" i="8"/>
  <c r="N47" i="8"/>
  <c r="N48" i="8"/>
  <c r="N50" i="8"/>
  <c r="N51" i="8"/>
  <c r="N52" i="8"/>
  <c r="N55" i="8"/>
  <c r="N56" i="8"/>
  <c r="W1" i="8"/>
  <c r="B1" i="8"/>
  <c r="A8" i="18"/>
  <c r="A9" i="17"/>
  <c r="A8" i="15"/>
  <c r="Q6" i="9"/>
  <c r="Q7" i="9"/>
  <c r="Q8" i="9"/>
  <c r="Q10" i="9"/>
  <c r="Q11" i="9"/>
  <c r="Q12" i="9"/>
  <c r="Q13" i="9"/>
  <c r="Q14" i="9"/>
  <c r="Q16" i="9"/>
  <c r="Q17" i="9"/>
  <c r="Q18" i="9"/>
  <c r="Q19" i="9"/>
  <c r="Q20" i="9"/>
  <c r="Q21" i="9"/>
  <c r="Q22" i="9"/>
  <c r="Q23" i="9"/>
  <c r="Q24" i="9"/>
  <c r="Q25" i="9"/>
  <c r="Q26" i="9"/>
  <c r="Q27" i="9"/>
  <c r="Q30" i="9"/>
  <c r="Q31" i="9"/>
  <c r="Q32" i="9"/>
  <c r="Q33" i="9"/>
  <c r="Q34" i="9"/>
  <c r="Q35" i="9"/>
  <c r="Q36" i="9"/>
  <c r="Q37" i="9"/>
  <c r="Q39" i="9"/>
  <c r="Q40" i="9"/>
  <c r="Q41" i="9"/>
  <c r="Q42" i="9"/>
  <c r="Q46" i="9"/>
  <c r="Q47" i="9"/>
  <c r="Q48" i="9"/>
  <c r="Q50" i="9"/>
  <c r="Q51" i="9"/>
  <c r="Q52" i="9"/>
  <c r="Q55" i="9"/>
  <c r="Q56" i="9"/>
  <c r="E56" i="9" l="1"/>
  <c r="E55" i="9"/>
  <c r="E52" i="9"/>
  <c r="E51" i="9"/>
  <c r="C53" i="9"/>
  <c r="E50" i="9"/>
  <c r="E48" i="9"/>
  <c r="E47" i="9"/>
  <c r="C49" i="9"/>
  <c r="C54" i="9" s="1"/>
  <c r="E46" i="9"/>
  <c r="E42" i="9"/>
  <c r="E41" i="9"/>
  <c r="E40" i="9"/>
  <c r="C43" i="9"/>
  <c r="E39" i="9"/>
  <c r="E37" i="9"/>
  <c r="E36" i="9"/>
  <c r="E35" i="9"/>
  <c r="E34" i="9"/>
  <c r="E33" i="9"/>
  <c r="C38" i="9"/>
  <c r="C44" i="9" s="1"/>
  <c r="E32" i="9"/>
  <c r="E31" i="9"/>
  <c r="E30" i="9"/>
  <c r="E27" i="9"/>
  <c r="E26" i="9"/>
  <c r="E25" i="9"/>
  <c r="E24" i="9"/>
  <c r="E23" i="9"/>
  <c r="E22" i="9"/>
  <c r="E21" i="9"/>
  <c r="E20" i="9"/>
  <c r="E19" i="9"/>
  <c r="E18" i="9"/>
  <c r="E17" i="9"/>
  <c r="C28" i="9"/>
  <c r="C58" i="9" s="1"/>
  <c r="E16" i="9"/>
  <c r="E14" i="9"/>
  <c r="E13" i="9"/>
  <c r="E12" i="9"/>
  <c r="E11" i="9"/>
  <c r="E10" i="9"/>
  <c r="E8" i="9"/>
  <c r="E7" i="9"/>
  <c r="C9" i="9"/>
  <c r="C15" i="9" s="1"/>
  <c r="E6" i="9"/>
  <c r="F56" i="9"/>
  <c r="F55" i="9"/>
  <c r="F52" i="9"/>
  <c r="F51" i="9"/>
  <c r="D53" i="9"/>
  <c r="F50" i="9"/>
  <c r="F48" i="9"/>
  <c r="F47" i="9"/>
  <c r="D49" i="9"/>
  <c r="D54" i="9" s="1"/>
  <c r="F46" i="9"/>
  <c r="F42" i="9"/>
  <c r="F41" i="9"/>
  <c r="F40" i="9"/>
  <c r="D43" i="9"/>
  <c r="F39" i="9"/>
  <c r="F37" i="9"/>
  <c r="F36" i="9"/>
  <c r="F35" i="9"/>
  <c r="F34" i="9"/>
  <c r="F33" i="9"/>
  <c r="D38" i="9"/>
  <c r="D44" i="9" s="1"/>
  <c r="F32" i="9"/>
  <c r="F31" i="9"/>
  <c r="F30" i="9"/>
  <c r="F27" i="9"/>
  <c r="F26" i="9"/>
  <c r="F25" i="9"/>
  <c r="F24" i="9"/>
  <c r="F23" i="9"/>
  <c r="F22" i="9"/>
  <c r="F21" i="9"/>
  <c r="F20" i="9"/>
  <c r="F19" i="9"/>
  <c r="F18" i="9"/>
  <c r="F17" i="9"/>
  <c r="D28" i="9"/>
  <c r="F16" i="9"/>
  <c r="F14" i="9"/>
  <c r="F13" i="9"/>
  <c r="F12" i="9"/>
  <c r="F11" i="9"/>
  <c r="F10" i="9"/>
  <c r="F8" i="9"/>
  <c r="F7" i="9"/>
  <c r="D9" i="9"/>
  <c r="D15" i="9" s="1"/>
  <c r="F6" i="9"/>
  <c r="O56" i="9"/>
  <c r="O55" i="9"/>
  <c r="O52" i="9"/>
  <c r="O51" i="9"/>
  <c r="M53" i="9"/>
  <c r="O50" i="9"/>
  <c r="O48" i="9"/>
  <c r="O47" i="9"/>
  <c r="M49" i="9"/>
  <c r="M54" i="9" s="1"/>
  <c r="O46" i="9"/>
  <c r="O42" i="9"/>
  <c r="O41" i="9"/>
  <c r="O40" i="9"/>
  <c r="M43" i="9"/>
  <c r="O39" i="9"/>
  <c r="O37" i="9"/>
  <c r="O36" i="9"/>
  <c r="O35" i="9"/>
  <c r="O34" i="9"/>
  <c r="O33" i="9"/>
  <c r="M38" i="9"/>
  <c r="O32" i="9"/>
  <c r="O31" i="9"/>
  <c r="O30" i="9"/>
  <c r="O27" i="9"/>
  <c r="O26" i="9"/>
  <c r="O25" i="9"/>
  <c r="O24" i="9"/>
  <c r="O23" i="9"/>
  <c r="O22" i="9"/>
  <c r="O21" i="9"/>
  <c r="O20" i="9"/>
  <c r="O19" i="9"/>
  <c r="O18" i="9"/>
  <c r="O17" i="9"/>
  <c r="M28" i="9"/>
  <c r="O16" i="9"/>
  <c r="O14" i="9"/>
  <c r="O13" i="9"/>
  <c r="O12" i="9"/>
  <c r="O11" i="9"/>
  <c r="O10" i="9"/>
  <c r="O8" i="9"/>
  <c r="O7" i="9"/>
  <c r="M9" i="9"/>
  <c r="M15" i="9" s="1"/>
  <c r="O6" i="9"/>
  <c r="N57" i="9"/>
  <c r="N59" i="9" s="1"/>
  <c r="N29" i="9"/>
  <c r="N45" i="9" s="1"/>
  <c r="P56" i="8"/>
  <c r="P55" i="8"/>
  <c r="P52" i="8"/>
  <c r="P51" i="8"/>
  <c r="N53" i="8"/>
  <c r="P50" i="8"/>
  <c r="P48" i="8"/>
  <c r="P47" i="8"/>
  <c r="N49" i="8"/>
  <c r="N54" i="8" s="1"/>
  <c r="P46" i="8"/>
  <c r="P42" i="8"/>
  <c r="P41" i="8"/>
  <c r="P40" i="8"/>
  <c r="N43" i="8"/>
  <c r="P39" i="8"/>
  <c r="P37" i="8"/>
  <c r="P36" i="8"/>
  <c r="P35" i="8"/>
  <c r="P34" i="8"/>
  <c r="P33" i="8"/>
  <c r="N38" i="8"/>
  <c r="N44" i="8" s="1"/>
  <c r="P32" i="8"/>
  <c r="P31" i="8"/>
  <c r="P30" i="8"/>
  <c r="P27" i="8"/>
  <c r="P26" i="8"/>
  <c r="P25" i="8"/>
  <c r="P24" i="8"/>
  <c r="P23" i="8"/>
  <c r="P22" i="8"/>
  <c r="P21" i="8"/>
  <c r="P20" i="8"/>
  <c r="P19" i="8"/>
  <c r="P18" i="8"/>
  <c r="P17" i="8"/>
  <c r="N28" i="8"/>
  <c r="N58" i="8" s="1"/>
  <c r="P16" i="8"/>
  <c r="P14" i="8"/>
  <c r="P13" i="8"/>
  <c r="P12" i="8"/>
  <c r="P11" i="8"/>
  <c r="P10" i="8"/>
  <c r="P8" i="8"/>
  <c r="P7" i="8"/>
  <c r="N9" i="8"/>
  <c r="N15" i="8" s="1"/>
  <c r="P6" i="8"/>
  <c r="C3" i="8"/>
  <c r="M3" i="8"/>
  <c r="D3" i="8"/>
  <c r="G10" i="13"/>
  <c r="G11" i="13"/>
  <c r="G12" i="13"/>
  <c r="G13" i="13"/>
  <c r="G14" i="13"/>
  <c r="G15" i="13"/>
  <c r="G16" i="13"/>
  <c r="G17" i="13"/>
  <c r="G18" i="13"/>
  <c r="M6" i="8"/>
  <c r="M7" i="8"/>
  <c r="M8" i="8"/>
  <c r="M10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30" i="8"/>
  <c r="M31" i="8"/>
  <c r="M32" i="8"/>
  <c r="M33" i="8"/>
  <c r="M34" i="8"/>
  <c r="M35" i="8"/>
  <c r="M36" i="8"/>
  <c r="M37" i="8"/>
  <c r="M39" i="8"/>
  <c r="M40" i="8"/>
  <c r="M41" i="8"/>
  <c r="M42" i="8"/>
  <c r="M46" i="8"/>
  <c r="M47" i="8"/>
  <c r="M48" i="8"/>
  <c r="M50" i="8"/>
  <c r="M51" i="8"/>
  <c r="M52" i="8"/>
  <c r="M55" i="8"/>
  <c r="M56" i="8"/>
  <c r="D6" i="8"/>
  <c r="D7" i="8"/>
  <c r="D8" i="8"/>
  <c r="D10" i="8"/>
  <c r="D11" i="8"/>
  <c r="D12" i="8"/>
  <c r="D13" i="8"/>
  <c r="D14" i="8"/>
  <c r="D16" i="8"/>
  <c r="D17" i="8"/>
  <c r="D18" i="8"/>
  <c r="D19" i="8"/>
  <c r="D20" i="8"/>
  <c r="D21" i="8"/>
  <c r="D22" i="8"/>
  <c r="D23" i="8"/>
  <c r="D24" i="8"/>
  <c r="D25" i="8"/>
  <c r="D26" i="8"/>
  <c r="D27" i="8"/>
  <c r="D30" i="8"/>
  <c r="D31" i="8"/>
  <c r="D32" i="8"/>
  <c r="D33" i="8"/>
  <c r="D34" i="8"/>
  <c r="D35" i="8"/>
  <c r="D36" i="8"/>
  <c r="D37" i="8"/>
  <c r="D39" i="8"/>
  <c r="D40" i="8"/>
  <c r="D41" i="8"/>
  <c r="D42" i="8"/>
  <c r="D46" i="8"/>
  <c r="D47" i="8"/>
  <c r="D48" i="8"/>
  <c r="D50" i="8"/>
  <c r="D51" i="8"/>
  <c r="D52" i="8"/>
  <c r="D55" i="8"/>
  <c r="D56" i="8"/>
  <c r="C6" i="8"/>
  <c r="C7" i="8"/>
  <c r="C8" i="8"/>
  <c r="C10" i="8"/>
  <c r="C11" i="8"/>
  <c r="C12" i="8"/>
  <c r="C13" i="8"/>
  <c r="C14" i="8"/>
  <c r="C16" i="8"/>
  <c r="C17" i="8"/>
  <c r="C18" i="8"/>
  <c r="C19" i="8"/>
  <c r="C20" i="8"/>
  <c r="C21" i="8"/>
  <c r="C22" i="8"/>
  <c r="C23" i="8"/>
  <c r="C24" i="8"/>
  <c r="C25" i="8"/>
  <c r="C26" i="8"/>
  <c r="C27" i="8"/>
  <c r="C30" i="8"/>
  <c r="C31" i="8"/>
  <c r="C32" i="8"/>
  <c r="C33" i="8"/>
  <c r="C34" i="8"/>
  <c r="C35" i="8"/>
  <c r="C36" i="8"/>
  <c r="C37" i="8"/>
  <c r="C39" i="8"/>
  <c r="C40" i="8"/>
  <c r="C41" i="8"/>
  <c r="C42" i="8"/>
  <c r="C46" i="8"/>
  <c r="C47" i="8"/>
  <c r="C48" i="8"/>
  <c r="C50" i="8"/>
  <c r="C51" i="8"/>
  <c r="C52" i="8"/>
  <c r="C55" i="8"/>
  <c r="C56" i="8"/>
  <c r="A9" i="14"/>
  <c r="B8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D57" i="9" l="1"/>
  <c r="D29" i="9"/>
  <c r="D45" i="9" s="1"/>
  <c r="C57" i="9"/>
  <c r="C59" i="9" s="1"/>
  <c r="C29" i="9"/>
  <c r="C45" i="9" s="1"/>
  <c r="M57" i="9"/>
  <c r="M29" i="9"/>
  <c r="M44" i="9"/>
  <c r="D58" i="9"/>
  <c r="M58" i="9"/>
  <c r="E56" i="8"/>
  <c r="E55" i="8"/>
  <c r="E52" i="8"/>
  <c r="E51" i="8"/>
  <c r="C53" i="8"/>
  <c r="E50" i="8"/>
  <c r="E48" i="8"/>
  <c r="E47" i="8"/>
  <c r="C49" i="8"/>
  <c r="C54" i="8" s="1"/>
  <c r="E46" i="8"/>
  <c r="E42" i="8"/>
  <c r="E41" i="8"/>
  <c r="E40" i="8"/>
  <c r="C43" i="8"/>
  <c r="E39" i="8"/>
  <c r="E37" i="8"/>
  <c r="E36" i="8"/>
  <c r="E35" i="8"/>
  <c r="E34" i="8"/>
  <c r="C38" i="8"/>
  <c r="C44" i="8" s="1"/>
  <c r="E33" i="8"/>
  <c r="E32" i="8"/>
  <c r="E31" i="8"/>
  <c r="C45" i="8"/>
  <c r="E30" i="8"/>
  <c r="E27" i="8"/>
  <c r="E26" i="8"/>
  <c r="E25" i="8"/>
  <c r="E24" i="8"/>
  <c r="E23" i="8"/>
  <c r="E22" i="8"/>
  <c r="E21" i="8"/>
  <c r="E20" i="8"/>
  <c r="E19" i="8"/>
  <c r="E18" i="8"/>
  <c r="E17" i="8"/>
  <c r="C28" i="8"/>
  <c r="E16" i="8"/>
  <c r="E14" i="8"/>
  <c r="E13" i="8"/>
  <c r="E12" i="8"/>
  <c r="E11" i="8"/>
  <c r="E10" i="8"/>
  <c r="E8" i="8"/>
  <c r="E7" i="8"/>
  <c r="C9" i="8"/>
  <c r="C15" i="8" s="1"/>
  <c r="C29" i="8" s="1"/>
  <c r="C58" i="8" s="1"/>
  <c r="E6" i="8"/>
  <c r="F56" i="8"/>
  <c r="F55" i="8"/>
  <c r="F52" i="8"/>
  <c r="F51" i="8"/>
  <c r="D53" i="8"/>
  <c r="F50" i="8"/>
  <c r="F48" i="8"/>
  <c r="F47" i="8"/>
  <c r="D49" i="8"/>
  <c r="D54" i="8" s="1"/>
  <c r="F46" i="8"/>
  <c r="F42" i="8"/>
  <c r="F41" i="8"/>
  <c r="F40" i="8"/>
  <c r="D43" i="8"/>
  <c r="F39" i="8"/>
  <c r="F37" i="8"/>
  <c r="F36" i="8"/>
  <c r="F35" i="8"/>
  <c r="F34" i="8"/>
  <c r="D38" i="8"/>
  <c r="D44" i="8" s="1"/>
  <c r="F33" i="8"/>
  <c r="F32" i="8"/>
  <c r="F31" i="8"/>
  <c r="D45" i="8"/>
  <c r="F30" i="8"/>
  <c r="F27" i="8"/>
  <c r="F26" i="8"/>
  <c r="F25" i="8"/>
  <c r="F24" i="8"/>
  <c r="F23" i="8"/>
  <c r="F22" i="8"/>
  <c r="F21" i="8"/>
  <c r="F20" i="8"/>
  <c r="F19" i="8"/>
  <c r="F18" i="8"/>
  <c r="F17" i="8"/>
  <c r="D57" i="8"/>
  <c r="D28" i="8"/>
  <c r="F16" i="8"/>
  <c r="F14" i="8"/>
  <c r="F13" i="8"/>
  <c r="F12" i="8"/>
  <c r="F11" i="8"/>
  <c r="F10" i="8"/>
  <c r="F8" i="8"/>
  <c r="F7" i="8"/>
  <c r="D9" i="8"/>
  <c r="D15" i="8" s="1"/>
  <c r="D29" i="8" s="1"/>
  <c r="D58" i="8" s="1"/>
  <c r="F6" i="8"/>
  <c r="O56" i="8"/>
  <c r="O55" i="8"/>
  <c r="O52" i="8"/>
  <c r="O51" i="8"/>
  <c r="M53" i="8"/>
  <c r="O50" i="8"/>
  <c r="O48" i="8"/>
  <c r="O47" i="8"/>
  <c r="M49" i="8"/>
  <c r="M54" i="8" s="1"/>
  <c r="O46" i="8"/>
  <c r="O42" i="8"/>
  <c r="O41" i="8"/>
  <c r="O40" i="8"/>
  <c r="M43" i="8"/>
  <c r="O39" i="8"/>
  <c r="O37" i="8"/>
  <c r="O36" i="8"/>
  <c r="O35" i="8"/>
  <c r="O34" i="8"/>
  <c r="O33" i="8"/>
  <c r="M38" i="8"/>
  <c r="O32" i="8"/>
  <c r="O31" i="8"/>
  <c r="O30" i="8"/>
  <c r="O27" i="8"/>
  <c r="O26" i="8"/>
  <c r="O25" i="8"/>
  <c r="O24" i="8"/>
  <c r="O23" i="8"/>
  <c r="O22" i="8"/>
  <c r="O21" i="8"/>
  <c r="O20" i="8"/>
  <c r="O19" i="8"/>
  <c r="O18" i="8"/>
  <c r="O17" i="8"/>
  <c r="M28" i="8"/>
  <c r="O16" i="8"/>
  <c r="O14" i="8"/>
  <c r="O13" i="8"/>
  <c r="O12" i="8"/>
  <c r="O11" i="8"/>
  <c r="O10" i="8"/>
  <c r="O8" i="8"/>
  <c r="O7" i="8"/>
  <c r="M9" i="8"/>
  <c r="M15" i="8" s="1"/>
  <c r="O6" i="8"/>
  <c r="N57" i="8"/>
  <c r="N59" i="8" s="1"/>
  <c r="N29" i="8"/>
  <c r="N45" i="8" s="1"/>
  <c r="AA4" i="13"/>
  <c r="AA3" i="13"/>
  <c r="AA2" i="13"/>
  <c r="AA1" i="13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B8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M45" i="9" l="1"/>
  <c r="M59" i="9"/>
  <c r="D59" i="9"/>
  <c r="M57" i="8"/>
  <c r="M59" i="8" s="1"/>
  <c r="M29" i="8"/>
  <c r="M44" i="8"/>
  <c r="M58" i="8"/>
  <c r="D59" i="8"/>
  <c r="C57" i="8"/>
  <c r="C59" i="8" s="1"/>
  <c r="AA4" i="11"/>
  <c r="AA3" i="11"/>
  <c r="AA2" i="11"/>
  <c r="AA1" i="11"/>
  <c r="J5" i="5"/>
  <c r="J6" i="5"/>
  <c r="J7" i="5"/>
  <c r="J8" i="5"/>
  <c r="J9" i="5"/>
  <c r="J10" i="5"/>
  <c r="J11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4" i="5"/>
  <c r="J35" i="5"/>
  <c r="J36" i="5"/>
  <c r="J38" i="5"/>
  <c r="J39" i="5"/>
  <c r="J41" i="5"/>
  <c r="J42" i="5"/>
  <c r="J43" i="5"/>
  <c r="J44" i="5"/>
  <c r="J45" i="5"/>
  <c r="J46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8" i="5"/>
  <c r="J79" i="5"/>
  <c r="J81" i="5"/>
  <c r="J82" i="5"/>
  <c r="J83" i="5"/>
  <c r="J85" i="5"/>
  <c r="J86" i="5"/>
  <c r="J87" i="5"/>
  <c r="J88" i="5"/>
  <c r="J89" i="5"/>
  <c r="J90" i="5"/>
  <c r="J91" i="5"/>
  <c r="J92" i="5"/>
  <c r="J93" i="5"/>
  <c r="J95" i="5"/>
  <c r="J96" i="5"/>
  <c r="J97" i="5"/>
  <c r="J98" i="5"/>
  <c r="J99" i="5"/>
  <c r="J100" i="5"/>
  <c r="J101" i="5"/>
  <c r="J102" i="5"/>
  <c r="J103" i="5"/>
  <c r="J105" i="5"/>
  <c r="J106" i="5"/>
  <c r="J108" i="5"/>
  <c r="J109" i="5"/>
  <c r="J110" i="5"/>
  <c r="J112" i="5"/>
  <c r="J113" i="5"/>
  <c r="J114" i="5"/>
  <c r="J115" i="5"/>
  <c r="J117" i="5"/>
  <c r="H3" i="5"/>
  <c r="I3" i="5" s="1"/>
  <c r="AG1" i="5"/>
  <c r="E4" i="5"/>
  <c r="D3" i="7"/>
  <c r="A9" i="6"/>
  <c r="A6" i="6"/>
  <c r="M45" i="8" l="1"/>
  <c r="E14" i="21"/>
  <c r="E13" i="21"/>
  <c r="E15" i="21"/>
  <c r="E16" i="21"/>
  <c r="E17" i="21"/>
  <c r="E18" i="21"/>
  <c r="E19" i="21"/>
  <c r="E20" i="21"/>
  <c r="E21" i="21"/>
  <c r="E22" i="21"/>
  <c r="E23" i="21" l="1"/>
  <c r="G14" i="21"/>
  <c r="G13" i="21"/>
  <c r="H13" i="21" s="1"/>
  <c r="L13" i="21"/>
  <c r="P7" i="21"/>
  <c r="N7" i="21"/>
  <c r="G7" i="21"/>
  <c r="E7" i="21"/>
  <c r="C7" i="21"/>
  <c r="G15" i="21"/>
  <c r="G16" i="21"/>
  <c r="G17" i="21"/>
  <c r="G18" i="21"/>
  <c r="G19" i="21"/>
  <c r="G20" i="21"/>
  <c r="G21" i="21"/>
  <c r="G22" i="21"/>
  <c r="L15" i="21"/>
  <c r="L16" i="21"/>
  <c r="L17" i="21"/>
  <c r="L18" i="21"/>
  <c r="L19" i="21"/>
  <c r="L20" i="21"/>
  <c r="L21" i="21"/>
  <c r="L22" i="21"/>
  <c r="H15" i="21"/>
  <c r="H16" i="21"/>
  <c r="H17" i="21"/>
  <c r="H18" i="21"/>
  <c r="H19" i="21"/>
  <c r="H20" i="21"/>
  <c r="H21" i="21"/>
  <c r="H22" i="21"/>
  <c r="A21" i="101"/>
  <c r="F21" i="101"/>
  <c r="F16" i="101"/>
  <c r="F12" i="101"/>
  <c r="F8" i="101"/>
  <c r="I13" i="21" l="1"/>
  <c r="J13" i="21"/>
  <c r="H23" i="21"/>
  <c r="L23" i="21"/>
  <c r="G23" i="21"/>
  <c r="N22" i="21"/>
  <c r="N8" i="21" s="1"/>
  <c r="N21" i="21"/>
  <c r="N20" i="21"/>
  <c r="G8" i="21" s="1"/>
  <c r="N19" i="21"/>
  <c r="N18" i="21"/>
  <c r="N17" i="21"/>
  <c r="E8" i="21" s="1"/>
  <c r="N16" i="21"/>
  <c r="N15" i="21"/>
  <c r="C8" i="21" s="1"/>
  <c r="N23" i="21"/>
  <c r="P8" i="21" s="1"/>
  <c r="K13" i="21"/>
  <c r="B10" i="101"/>
  <c r="B16" i="101" s="1"/>
  <c r="R2" i="32"/>
  <c r="R1" i="32"/>
  <c r="I22" i="21"/>
  <c r="I21" i="21"/>
  <c r="I20" i="21"/>
  <c r="I19" i="21"/>
  <c r="I18" i="21"/>
  <c r="I17" i="21"/>
  <c r="I16" i="21"/>
  <c r="I15" i="21"/>
  <c r="J22" i="21"/>
  <c r="J21" i="21"/>
  <c r="J20" i="21"/>
  <c r="J19" i="21"/>
  <c r="J18" i="21"/>
  <c r="J17" i="21"/>
  <c r="J16" i="21"/>
  <c r="J15" i="21"/>
  <c r="K15" i="21"/>
  <c r="K16" i="21"/>
  <c r="K17" i="21"/>
  <c r="K18" i="21"/>
  <c r="K19" i="21"/>
  <c r="K20" i="21"/>
  <c r="K21" i="21"/>
  <c r="K22" i="21"/>
  <c r="F6" i="32"/>
  <c r="C4" i="32"/>
  <c r="AD4" i="32"/>
  <c r="A14" i="32"/>
  <c r="H15" i="32"/>
  <c r="L15" i="32"/>
  <c r="A16" i="32"/>
  <c r="C22" i="32"/>
  <c r="H22" i="32"/>
  <c r="E23" i="32"/>
  <c r="J23" i="21" l="1"/>
  <c r="I23" i="21"/>
  <c r="K23" i="21"/>
  <c r="J23" i="32"/>
  <c r="AE11" i="32"/>
  <c r="AF11" i="32" s="1"/>
  <c r="F21" i="32"/>
  <c r="L18" i="32"/>
  <c r="AE13" i="32"/>
  <c r="AF13" i="32" s="1"/>
  <c r="J16" i="32"/>
  <c r="AE8" i="32"/>
  <c r="AF8" i="32" s="1"/>
  <c r="F13" i="32"/>
  <c r="E13" i="32"/>
  <c r="C9" i="32"/>
  <c r="A7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9" authorId="0" shapeId="0" xr:uid="{4362A669-B32B-40A5-BA88-BC4FC6B2A21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21" authorId="0" shapeId="0" xr:uid="{1E69EEC4-22F9-48B1-B01C-E59C4D99C415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21" authorId="0" shapeId="0" xr:uid="{2DB7A47C-98A3-4B2A-B920-13606BC276EA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  <author>Elodie CORMAND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9" authorId="1" shapeId="0" xr:uid="{242AF244-1473-4721-B354-5E578A9ECD14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D3" authorId="0" shapeId="0" xr:uid="{6BBB3246-7439-4996-91A4-9665F625CE3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E4" authorId="0" shapeId="0" xr:uid="{E60EFA9D-BCCB-450A-855D-B1A703A771D3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B8" authorId="0" shapeId="0" xr:uid="{DC4C7CA5-6100-4612-BC0F-8F56DD5AB7B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B8" authorId="0" shapeId="0" xr:uid="{7178042D-5FD5-4C27-BC9E-5D76A0305B3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9" authorId="0" shapeId="0" xr:uid="{8BF611FF-1380-4CD1-B294-14DC0031B6C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<sst xmlns="http://schemas.openxmlformats.org/spreadsheetml/2006/main" count="1343" uniqueCount="596">
  <si>
    <t>Solde</t>
  </si>
  <si>
    <t>Remise à l'encaissement BEU</t>
  </si>
  <si>
    <t>Total</t>
  </si>
  <si>
    <t>Office</t>
  </si>
  <si>
    <t>Bleu</t>
  </si>
  <si>
    <t>*</t>
  </si>
  <si>
    <t>Vert</t>
  </si>
  <si>
    <t>Société</t>
  </si>
  <si>
    <t>Orange</t>
  </si>
  <si>
    <t>Compte</t>
  </si>
  <si>
    <t>Thème :</t>
  </si>
  <si>
    <t>BALANCE</t>
  </si>
  <si>
    <t>Ytd 1</t>
  </si>
  <si>
    <t>01..01</t>
  </si>
  <si>
    <r>
      <t>I</t>
    </r>
    <r>
      <rPr>
        <sz val="24"/>
        <color theme="0"/>
        <rFont val="Segoe UI Light"/>
        <family val="2"/>
      </rPr>
      <t>NTERACTIVE</t>
    </r>
  </si>
  <si>
    <t>Classe</t>
  </si>
  <si>
    <t>N° de Compte</t>
  </si>
  <si>
    <t>Libellé de compte</t>
  </si>
  <si>
    <t>Ecart</t>
  </si>
  <si>
    <t>En %</t>
  </si>
  <si>
    <t>Ytd 2</t>
  </si>
  <si>
    <t>01..02</t>
  </si>
  <si>
    <t>Ytd 3</t>
  </si>
  <si>
    <t>01..03</t>
  </si>
  <si>
    <t>Ytd 4</t>
  </si>
  <si>
    <t>01..04</t>
  </si>
  <si>
    <t>Ytd 5</t>
  </si>
  <si>
    <t>01..05</t>
  </si>
  <si>
    <t>Ytd 6</t>
  </si>
  <si>
    <t>01..06</t>
  </si>
  <si>
    <t>Ytd 7</t>
  </si>
  <si>
    <t>01..07</t>
  </si>
  <si>
    <t>Ytd 8</t>
  </si>
  <si>
    <t>01..08</t>
  </si>
  <si>
    <t>Ytd 9</t>
  </si>
  <si>
    <t>01..09</t>
  </si>
  <si>
    <t>Ytd 10</t>
  </si>
  <si>
    <t>01..10</t>
  </si>
  <si>
    <t>Ytd 11</t>
  </si>
  <si>
    <t>01..11</t>
  </si>
  <si>
    <t>Ytd 12</t>
  </si>
  <si>
    <t>01..12</t>
  </si>
  <si>
    <t>01</t>
  </si>
  <si>
    <t>Cotisations URSSAF</t>
  </si>
  <si>
    <t>02</t>
  </si>
  <si>
    <t>Retraites + prévoyances non cadres</t>
  </si>
  <si>
    <t>03</t>
  </si>
  <si>
    <t>Cotisations ASSEDIC</t>
  </si>
  <si>
    <t>04</t>
  </si>
  <si>
    <t>05</t>
  </si>
  <si>
    <t>06</t>
  </si>
  <si>
    <t>07</t>
  </si>
  <si>
    <t>08</t>
  </si>
  <si>
    <t>TEMPS REEL</t>
  </si>
  <si>
    <t>09</t>
  </si>
  <si>
    <t>10</t>
  </si>
  <si>
    <t>OUI</t>
  </si>
  <si>
    <t>11</t>
  </si>
  <si>
    <t>12</t>
  </si>
  <si>
    <t>601000</t>
  </si>
  <si>
    <t>Achats exonérés</t>
  </si>
  <si>
    <t>601090</t>
  </si>
  <si>
    <t>Achats intracommunautaires</t>
  </si>
  <si>
    <t>603100</t>
  </si>
  <si>
    <t>Var/stocks matières premières</t>
  </si>
  <si>
    <t>606110</t>
  </si>
  <si>
    <t>Electricité</t>
  </si>
  <si>
    <t>606120</t>
  </si>
  <si>
    <t>Gaz</t>
  </si>
  <si>
    <t>606400</t>
  </si>
  <si>
    <t>Fournitures administratives</t>
  </si>
  <si>
    <t>607100</t>
  </si>
  <si>
    <t>Achat de marchandises</t>
  </si>
  <si>
    <t>612200</t>
  </si>
  <si>
    <t>Crédit-bail mobilier</t>
  </si>
  <si>
    <t>613500</t>
  </si>
  <si>
    <t>Locations immobilières</t>
  </si>
  <si>
    <t>615510</t>
  </si>
  <si>
    <t>Entretien matériel de transport</t>
  </si>
  <si>
    <t>616100</t>
  </si>
  <si>
    <t>Assurances</t>
  </si>
  <si>
    <t>618100</t>
  </si>
  <si>
    <t>Documentation générale</t>
  </si>
  <si>
    <t>618300</t>
  </si>
  <si>
    <t>Documentation technique</t>
  </si>
  <si>
    <t>622600</t>
  </si>
  <si>
    <t>Honoraires</t>
  </si>
  <si>
    <t>626000</t>
  </si>
  <si>
    <t>Frais P.T.T. (poste)</t>
  </si>
  <si>
    <t>626200</t>
  </si>
  <si>
    <t>Téléphone</t>
  </si>
  <si>
    <t>627000</t>
  </si>
  <si>
    <t>Services bancaires</t>
  </si>
  <si>
    <t>637800</t>
  </si>
  <si>
    <t>Taxes diverses</t>
  </si>
  <si>
    <t>64110000</t>
  </si>
  <si>
    <t>Salaires, appointements, commission</t>
  </si>
  <si>
    <t>64510000</t>
  </si>
  <si>
    <t>64531000</t>
  </si>
  <si>
    <t>64540000</t>
  </si>
  <si>
    <t>681120</t>
  </si>
  <si>
    <t>Dotations /immob. corporelles</t>
  </si>
  <si>
    <t>681740</t>
  </si>
  <si>
    <t>Dot. aux dépréciations des créances</t>
  </si>
  <si>
    <t>687250</t>
  </si>
  <si>
    <t>Dot /amortissements dérogatoires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</si>
  <si>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</si>
  <si>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</si>
  <si>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</si>
  <si>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</si>
  <si>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</si>
  <si>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</si>
  <si>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</si>
  <si>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</si>
  <si>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</si>
  <si>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</si>
  <si>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71355</t>
  </si>
  <si>
    <t>Variation stocks des produits finis</t>
  </si>
  <si>
    <t>Balance Générale</t>
  </si>
  <si>
    <t>Devise : €</t>
  </si>
  <si>
    <t>Critères de filtres</t>
  </si>
  <si>
    <t>Période N</t>
  </si>
  <si>
    <t>N° compte</t>
  </si>
  <si>
    <t>Intitulé Compte</t>
  </si>
  <si>
    <t>Débit</t>
  </si>
  <si>
    <t>Crédit</t>
  </si>
  <si>
    <t>N° Compte</t>
  </si>
  <si>
    <t>Libellé Compte</t>
  </si>
  <si>
    <t>Temps Réel</t>
  </si>
  <si>
    <t>6*</t>
  </si>
  <si>
    <t>Période</t>
  </si>
  <si>
    <t>ANNEE :</t>
  </si>
  <si>
    <t>SOCIETE :</t>
  </si>
  <si>
    <t>K€</t>
  </si>
  <si>
    <t>JANVIER</t>
  </si>
  <si>
    <t>1</t>
  </si>
  <si>
    <t xml:space="preserve">En : </t>
  </si>
  <si>
    <t>€</t>
  </si>
  <si>
    <t>FEVRIER</t>
  </si>
  <si>
    <t>2</t>
  </si>
  <si>
    <t>Rouge</t>
  </si>
  <si>
    <t>MARS</t>
  </si>
  <si>
    <t>3</t>
  </si>
  <si>
    <t>MENSUEL</t>
  </si>
  <si>
    <t xml:space="preserve">A FIN </t>
  </si>
  <si>
    <t>DECEMBRE</t>
  </si>
  <si>
    <t>CUMUL</t>
  </si>
  <si>
    <t>Violet</t>
  </si>
  <si>
    <t>AVRIL</t>
  </si>
  <si>
    <t>4</t>
  </si>
  <si>
    <t>N</t>
  </si>
  <si>
    <t>N-1</t>
  </si>
  <si>
    <t>▲▼</t>
  </si>
  <si>
    <t>%</t>
  </si>
  <si>
    <t>MAI</t>
  </si>
  <si>
    <t>5</t>
  </si>
  <si>
    <t>707..70799999999999,7097..70979999999999</t>
  </si>
  <si>
    <t xml:space="preserve"> </t>
  </si>
  <si>
    <t>JUIN</t>
  </si>
  <si>
    <t>6</t>
  </si>
  <si>
    <t>7..70399999999999,709..70939999999999</t>
  </si>
  <si>
    <t>Production vendue de biens</t>
  </si>
  <si>
    <t>JUILLET</t>
  </si>
  <si>
    <t>7</t>
  </si>
  <si>
    <t>704..70699999999999,708..70899999999999,7094..70969999999999,7098..70989999999999</t>
  </si>
  <si>
    <t>Production vendue de services</t>
  </si>
  <si>
    <t>AOUT</t>
  </si>
  <si>
    <t>8</t>
  </si>
  <si>
    <r>
      <t>C</t>
    </r>
    <r>
      <rPr>
        <sz val="10"/>
        <color theme="0"/>
        <rFont val="Century Gothic"/>
        <family val="2"/>
      </rPr>
      <t>HIFFRES</t>
    </r>
    <r>
      <rPr>
        <sz val="11"/>
        <color theme="0"/>
        <rFont val="Century Gothic"/>
        <family val="2"/>
      </rPr>
      <t xml:space="preserve"> D'A</t>
    </r>
    <r>
      <rPr>
        <sz val="10"/>
        <color theme="0"/>
        <rFont val="Century Gothic"/>
        <family val="2"/>
      </rPr>
      <t>FFAIRES</t>
    </r>
    <r>
      <rPr>
        <sz val="11"/>
        <color theme="0"/>
        <rFont val="Century Gothic"/>
        <family val="2"/>
      </rPr>
      <t xml:space="preserve"> N</t>
    </r>
    <r>
      <rPr>
        <sz val="10"/>
        <color theme="0"/>
        <rFont val="Century Gothic"/>
        <family val="2"/>
      </rPr>
      <t xml:space="preserve">ETS </t>
    </r>
  </si>
  <si>
    <t>SEPTEMBRE</t>
  </si>
  <si>
    <t>9</t>
  </si>
  <si>
    <t>71..71999999999999</t>
  </si>
  <si>
    <t>Production stockée</t>
  </si>
  <si>
    <t>OCTOBRE</t>
  </si>
  <si>
    <t>72..72999999999999</t>
  </si>
  <si>
    <t>Production immobilisée</t>
  </si>
  <si>
    <t>NOVEMBRE</t>
  </si>
  <si>
    <t>74..74999999999999</t>
  </si>
  <si>
    <t>Subventions d'exploitation</t>
  </si>
  <si>
    <t>78..78599999999999,79..79599999999999</t>
  </si>
  <si>
    <t>Reprises sur amortissements et provisions, transferts de charges</t>
  </si>
  <si>
    <t>73..73999999999999,75..75499999999999,756..75999999999999</t>
  </si>
  <si>
    <t>Autres produits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</si>
  <si>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(2) (I)   </t>
    </r>
  </si>
  <si>
    <t>607..60899999999999,6097..60979999999999</t>
  </si>
  <si>
    <t>Achats de marchandises [ y compris droits de douane]</t>
  </si>
  <si>
    <t>6037..60399999999999</t>
  </si>
  <si>
    <t>Variation de stock (marchandises)</t>
  </si>
  <si>
    <t>6..60299999999999,609..60929999999999</t>
  </si>
  <si>
    <t>Achats de matières premières et autres approvisionnements</t>
  </si>
  <si>
    <t>603..60369999999999</t>
  </si>
  <si>
    <t>Variation de stock [Matières premières et approvisionnement]</t>
  </si>
  <si>
    <t>604..60699999999999,6093..60969999999999,6098..60999999999999,61..62999999999999</t>
  </si>
  <si>
    <t>Autres achats et charges externes</t>
  </si>
  <si>
    <t>63..63999999999999</t>
  </si>
  <si>
    <t xml:space="preserve">Impôts,Taxes et versements assimilés </t>
  </si>
  <si>
    <t>64..64499999999999</t>
  </si>
  <si>
    <t>Salaires et traitements</t>
  </si>
  <si>
    <t>645..64799999999999,648..64999999999999</t>
  </si>
  <si>
    <t>Charges sociales</t>
  </si>
  <si>
    <t>68..68149999999999</t>
  </si>
  <si>
    <t>Dotations aux amortissements sur immobilisations</t>
  </si>
  <si>
    <t>6816..68169999999999</t>
  </si>
  <si>
    <t>Dotations aux provisions sur immobilisations</t>
  </si>
  <si>
    <t>6815..68159999999999</t>
  </si>
  <si>
    <t>Dotations aux provisions pour risques et charges</t>
  </si>
  <si>
    <t>65..65499999999999,656..65999999999999</t>
  </si>
  <si>
    <t xml:space="preserve">Autres charges 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</si>
  <si>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(4) (II)  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</si>
  <si>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(I-II) </t>
    </r>
  </si>
  <si>
    <t>755..75599999999999</t>
  </si>
  <si>
    <t>Bénéfice attribué ou perte transférée ( III )</t>
  </si>
  <si>
    <t>655..65599999999999</t>
  </si>
  <si>
    <t>Perte supportée ou bénéfice transféré ( IV )</t>
  </si>
  <si>
    <t>761..76199999999999</t>
  </si>
  <si>
    <t>Produits financiers de participations</t>
  </si>
  <si>
    <t>762..76299999999999</t>
  </si>
  <si>
    <t>Produits des autres valeurs mobilières et créances de l'actif immobilisé</t>
  </si>
  <si>
    <t>786..78699999999999,796..79699999999999</t>
  </si>
  <si>
    <t>Reprises sur provisions et transferts de charges</t>
  </si>
  <si>
    <t>766..76699999999999</t>
  </si>
  <si>
    <t>Différences positives de change</t>
  </si>
  <si>
    <t>767..76799999999999</t>
  </si>
  <si>
    <t>Produits nets sur cessions de valeurs mobilières de placements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</si>
  <si>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INANCIERS</t>
    </r>
    <r>
      <rPr>
        <sz val="11"/>
        <color theme="0"/>
        <rFont val="Century Gothic"/>
        <family val="2"/>
      </rPr>
      <t xml:space="preserve"> (V)</t>
    </r>
  </si>
  <si>
    <t>686..68699999999999</t>
  </si>
  <si>
    <t>Dotations financières aux amortissements et provisions</t>
  </si>
  <si>
    <t>66..66599999999999,668..66999999999999</t>
  </si>
  <si>
    <t>Intérêts et charges assimilées</t>
  </si>
  <si>
    <t>666..66699999999999</t>
  </si>
  <si>
    <t>Différences négatives de change</t>
  </si>
  <si>
    <t>667..66799999999999</t>
  </si>
  <si>
    <t>Charges nettes sur cessions de valeurs mobilières de placement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</si>
  <si>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INANCIERES</t>
    </r>
    <r>
      <rPr>
        <sz val="11"/>
        <color theme="0"/>
        <rFont val="Century Gothic"/>
        <family val="2"/>
      </rPr>
      <t xml:space="preserve"> (VI)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</si>
  <si>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</t>
    </r>
    <r>
      <rPr>
        <sz val="11"/>
        <color theme="0"/>
        <rFont val="Century Gothic"/>
        <family val="2"/>
      </rPr>
      <t xml:space="preserve"> ( V-VI 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</si>
  <si>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OURANT</t>
    </r>
    <r>
      <rPr>
        <sz val="11"/>
        <color theme="0"/>
        <rFont val="Century Gothic"/>
        <family val="2"/>
      </rPr>
      <t xml:space="preserve"> A</t>
    </r>
    <r>
      <rPr>
        <sz val="10"/>
        <color theme="0"/>
        <rFont val="Century Gothic"/>
        <family val="2"/>
      </rPr>
      <t>VANT</t>
    </r>
    <r>
      <rPr>
        <sz val="11"/>
        <color theme="0"/>
        <rFont val="Century Gothic"/>
        <family val="2"/>
      </rPr>
      <t xml:space="preserve"> I</t>
    </r>
    <r>
      <rPr>
        <sz val="10"/>
        <color theme="0"/>
        <rFont val="Century Gothic"/>
        <family val="2"/>
      </rPr>
      <t>MPOTS</t>
    </r>
    <r>
      <rPr>
        <sz val="11"/>
        <color theme="0"/>
        <rFont val="Century Gothic"/>
        <family val="2"/>
      </rPr>
      <t xml:space="preserve"> ( I-II+III-IV+V-VI )</t>
    </r>
  </si>
  <si>
    <t>77..77499999999999</t>
  </si>
  <si>
    <t>Produits exceptionnels sur opérations de gestion</t>
  </si>
  <si>
    <t>775..77999999999999</t>
  </si>
  <si>
    <t>Produits exceptionnels sur opération en capital</t>
  </si>
  <si>
    <t>787..78999999999999,797..79999999999999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</si>
  <si>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XCEPTIONNELS</t>
    </r>
    <r>
      <rPr>
        <sz val="11"/>
        <color theme="0"/>
        <rFont val="Century Gothic"/>
        <family val="2"/>
      </rPr>
      <t xml:space="preserve"> (VII) </t>
    </r>
  </si>
  <si>
    <t>67..67499999999999</t>
  </si>
  <si>
    <t>Charges exceptionnelles sur opérations de gestion</t>
  </si>
  <si>
    <t>675..67999999999999</t>
  </si>
  <si>
    <t>Charges exceptionnelles sur opérations en capital</t>
  </si>
  <si>
    <t>687..68999999999999</t>
  </si>
  <si>
    <t>Dotations exceptionnelles aux amortissements et provisions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</si>
  <si>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XCEPTIONNELLES</t>
    </r>
    <r>
      <rPr>
        <sz val="11"/>
        <color theme="0"/>
        <rFont val="Century Gothic"/>
        <family val="2"/>
      </rPr>
      <t xml:space="preserve"> (VIII)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</si>
  <si>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</t>
    </r>
    <r>
      <rPr>
        <sz val="11"/>
        <color theme="0"/>
        <rFont val="Century Gothic"/>
        <family val="2"/>
      </rPr>
      <t xml:space="preserve"> ( VII-VIII )</t>
    </r>
  </si>
  <si>
    <t>69..69499999999999</t>
  </si>
  <si>
    <t>Participation des salariés au résultat de l'entreprise</t>
  </si>
  <si>
    <t>695..69999999999999</t>
  </si>
  <si>
    <t>Impôt sur les bénéfices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</si>
  <si>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( I + III + V + VII ) </t>
    </r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</si>
  <si>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( II + IV + VI + VIII + IX + X ) </t>
    </r>
  </si>
  <si>
    <r>
      <t>B</t>
    </r>
    <r>
      <rPr>
        <sz val="10"/>
        <color theme="0"/>
        <rFont val="Century Gothic"/>
        <family val="2"/>
      </rPr>
      <t>ENEFICE</t>
    </r>
    <r>
      <rPr>
        <sz val="11"/>
        <color theme="0"/>
        <rFont val="Century Gothic"/>
        <family val="2"/>
      </rPr>
      <t xml:space="preserve"> O</t>
    </r>
    <r>
      <rPr>
        <sz val="10"/>
        <color theme="0"/>
        <rFont val="Century Gothic"/>
        <family val="2"/>
      </rPr>
      <t>U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ERTE</t>
    </r>
    <r>
      <rPr>
        <sz val="11"/>
        <color theme="0"/>
        <rFont val="Century Gothic"/>
        <family val="2"/>
      </rPr>
      <t xml:space="preserve"> (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-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)</t>
    </r>
  </si>
  <si>
    <t>Evolution des postes de charges</t>
  </si>
  <si>
    <t>Début Période 1 :</t>
  </si>
  <si>
    <t>Fin de Période 1 :</t>
  </si>
  <si>
    <t>Compte comptable</t>
  </si>
  <si>
    <t>Début Période 2 :</t>
  </si>
  <si>
    <t>Fin de Période 2 :</t>
  </si>
  <si>
    <t>Période 1 (HT)</t>
  </si>
  <si>
    <t>Période 2 (HT)</t>
  </si>
  <si>
    <t>Var P2/P1</t>
  </si>
  <si>
    <t>Evolution des postes de produits</t>
  </si>
  <si>
    <t>7*</t>
  </si>
  <si>
    <t>Palmarès des comptes de charges</t>
  </si>
  <si>
    <t>Top</t>
  </si>
  <si>
    <t>Intitulé de compte</t>
  </si>
  <si>
    <t>Palmarès des comptes de ventes</t>
  </si>
  <si>
    <t>RAPPORT FINANCIER ANNUEL</t>
  </si>
  <si>
    <t>CHIFFRES CLÉS</t>
  </si>
  <si>
    <t>REVENUS</t>
  </si>
  <si>
    <t>EBITDA</t>
  </si>
  <si>
    <t>EBIT</t>
  </si>
  <si>
    <t>RÉSULTAT NET</t>
  </si>
  <si>
    <t>CAF</t>
  </si>
  <si>
    <t>TOUS LES CHIFFRES</t>
  </si>
  <si>
    <t>INDICATEURS</t>
  </si>
  <si>
    <t>ANNEE N-4</t>
  </si>
  <si>
    <t>ANNEE N-1</t>
  </si>
  <si>
    <t>ANNEE N-2</t>
  </si>
  <si>
    <t>ANNEE N</t>
  </si>
  <si>
    <t>VARIATION EN %</t>
  </si>
  <si>
    <t>TENDANCE SUR 5 ANS</t>
  </si>
  <si>
    <t>7*,&lt;&gt;(76*,77*)</t>
  </si>
  <si>
    <t>6*,&lt;&gt;(63*,66*,67*,68*)</t>
  </si>
  <si>
    <t>CHARGES D'EXPLOITATION</t>
  </si>
  <si>
    <t>6*,&lt;&gt;(63*,66*,67*,68*),7*,&lt;&gt;(76*,77*)</t>
  </si>
  <si>
    <t>68*</t>
  </si>
  <si>
    <t>AMORTISSEMENTS</t>
  </si>
  <si>
    <t>66*,76*</t>
  </si>
  <si>
    <t>RESULTAT FINANCIER</t>
  </si>
  <si>
    <t>6*,&lt;&gt;63*,7*</t>
  </si>
  <si>
    <t>63*</t>
  </si>
  <si>
    <t>IMPÔTS</t>
  </si>
  <si>
    <t>6*,7*</t>
  </si>
  <si>
    <t>RESULTAT NET</t>
  </si>
  <si>
    <t>SUIVI DE GESTION</t>
  </si>
  <si>
    <t>TOTAL PRODUITS MENSUELS</t>
  </si>
  <si>
    <t>TOTAL DEPENSES MENSUELLES</t>
  </si>
  <si>
    <t>TOTAL RESULTAT MENSUEL</t>
  </si>
  <si>
    <t>7*,6*</t>
  </si>
  <si>
    <t>DETAILS PRODUITS</t>
  </si>
  <si>
    <t>DETAILS DEPENSES</t>
  </si>
  <si>
    <t>EN QUELQUES CHIFFRES</t>
  </si>
  <si>
    <t>Assistant Graphique</t>
  </si>
  <si>
    <t>CA</t>
  </si>
  <si>
    <t>Table Paramétrage Mois</t>
  </si>
  <si>
    <t>%CA</t>
  </si>
  <si>
    <t>REFLET %CA</t>
  </si>
  <si>
    <t>1..1</t>
  </si>
  <si>
    <t>1..2</t>
  </si>
  <si>
    <t>1..3</t>
  </si>
  <si>
    <t>Marge</t>
  </si>
  <si>
    <t>1..4</t>
  </si>
  <si>
    <t>1..5</t>
  </si>
  <si>
    <t>1..6</t>
  </si>
  <si>
    <t>1..7</t>
  </si>
  <si>
    <t>1..8</t>
  </si>
  <si>
    <t>Résultat</t>
  </si>
  <si>
    <t>1..9</t>
  </si>
  <si>
    <t>1..10</t>
  </si>
  <si>
    <t>1..11</t>
  </si>
  <si>
    <t>1..12</t>
  </si>
  <si>
    <t>du CA</t>
  </si>
  <si>
    <t>MASSE SALARIALE</t>
  </si>
  <si>
    <t>E.B.I.T.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</si>
  <si>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</si>
  <si>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</si>
  <si>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</si>
  <si>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</si>
  <si>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</si>
  <si>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r>
      <t>M</t>
    </r>
    <r>
      <rPr>
        <sz val="26"/>
        <color theme="1"/>
        <rFont val="Calibri"/>
        <family val="2"/>
        <scheme val="minor"/>
      </rPr>
      <t>ARGE</t>
    </r>
  </si>
  <si>
    <r>
      <t>R</t>
    </r>
    <r>
      <rPr>
        <sz val="28"/>
        <color theme="1"/>
        <rFont val="Calibri"/>
        <family val="2"/>
        <scheme val="minor"/>
      </rPr>
      <t>ESULTAT</t>
    </r>
  </si>
  <si>
    <t>10100</t>
  </si>
  <si>
    <t>Capital</t>
  </si>
  <si>
    <t>10610</t>
  </si>
  <si>
    <t>Réserves légales</t>
  </si>
  <si>
    <t>106800</t>
  </si>
  <si>
    <t>Autres réserves</t>
  </si>
  <si>
    <t>Classe Compte 10</t>
  </si>
  <si>
    <t>11000</t>
  </si>
  <si>
    <t>Report à nouveau (créditeur)</t>
  </si>
  <si>
    <t>Classe Compte 11</t>
  </si>
  <si>
    <t>12000</t>
  </si>
  <si>
    <t>Résultat exercice (bénéfice)</t>
  </si>
  <si>
    <t>Classe Compte 12</t>
  </si>
  <si>
    <t>14500</t>
  </si>
  <si>
    <t>Amortissements dérogatoires</t>
  </si>
  <si>
    <t>Classe Compte 14</t>
  </si>
  <si>
    <t>16400</t>
  </si>
  <si>
    <t>Emprunt crédit joaillerie</t>
  </si>
  <si>
    <t>Classe Compte 16</t>
  </si>
  <si>
    <t>21310</t>
  </si>
  <si>
    <t>Bâtiments</t>
  </si>
  <si>
    <t>21500</t>
  </si>
  <si>
    <t>Installations techniques</t>
  </si>
  <si>
    <t>21810</t>
  </si>
  <si>
    <t>Installations générales</t>
  </si>
  <si>
    <t>21820</t>
  </si>
  <si>
    <t>Matériel de transport</t>
  </si>
  <si>
    <t>21830</t>
  </si>
  <si>
    <t>Matériel de bureau &amp; informatique</t>
  </si>
  <si>
    <t>21840</t>
  </si>
  <si>
    <t>Mobilier</t>
  </si>
  <si>
    <t>Classe Compte 21</t>
  </si>
  <si>
    <t>27100</t>
  </si>
  <si>
    <t>Titres immobilisés</t>
  </si>
  <si>
    <t>274000</t>
  </si>
  <si>
    <t>Prêt</t>
  </si>
  <si>
    <t>Classe Compte 27</t>
  </si>
  <si>
    <t>28131</t>
  </si>
  <si>
    <t>Amort. batiments</t>
  </si>
  <si>
    <t>28150</t>
  </si>
  <si>
    <t>Amort.installations techn.</t>
  </si>
  <si>
    <t>28182</t>
  </si>
  <si>
    <t>Amort. du matériel de transport</t>
  </si>
  <si>
    <t>28183</t>
  </si>
  <si>
    <t>Amort. du mat. de bureau &amp; info.</t>
  </si>
  <si>
    <t>28184</t>
  </si>
  <si>
    <t>Amort. mobilier</t>
  </si>
  <si>
    <t>Classe Compte 28</t>
  </si>
  <si>
    <t>31100</t>
  </si>
  <si>
    <t>Stock de matières 1ères</t>
  </si>
  <si>
    <t>Classe Compte 31</t>
  </si>
  <si>
    <t>35500</t>
  </si>
  <si>
    <t>Stock de produits finis</t>
  </si>
  <si>
    <t>Classe Compte 35</t>
  </si>
  <si>
    <t>37100</t>
  </si>
  <si>
    <t>Stocks de marchandises</t>
  </si>
  <si>
    <t>Classe Compte 37</t>
  </si>
  <si>
    <t>4010000</t>
  </si>
  <si>
    <t>Collectif fournisseurs</t>
  </si>
  <si>
    <t>4040000</t>
  </si>
  <si>
    <t>Collectif fournisseurs d'immo.</t>
  </si>
  <si>
    <t>Classe Compte 40</t>
  </si>
  <si>
    <t>4110000</t>
  </si>
  <si>
    <t>Collectif clients</t>
  </si>
  <si>
    <t>Classe Compte 41</t>
  </si>
  <si>
    <t>421LYON</t>
  </si>
  <si>
    <t>Personnel Lyon</t>
  </si>
  <si>
    <t>421PARI</t>
  </si>
  <si>
    <t>Personnel Paris</t>
  </si>
  <si>
    <t>Classe Compte 42</t>
  </si>
  <si>
    <t>43100000</t>
  </si>
  <si>
    <t>43731000</t>
  </si>
  <si>
    <t>43740000</t>
  </si>
  <si>
    <t>Classe Compte 43</t>
  </si>
  <si>
    <t>4440000</t>
  </si>
  <si>
    <t>Etat impôts s/bénéfices</t>
  </si>
  <si>
    <t>4455100</t>
  </si>
  <si>
    <t>Tva à décaisser</t>
  </si>
  <si>
    <t>4456200</t>
  </si>
  <si>
    <t>Tva Déductible s/immob.</t>
  </si>
  <si>
    <t>4457100</t>
  </si>
  <si>
    <t>Tva export (pour mémoire)</t>
  </si>
  <si>
    <t>Classe Compte 44</t>
  </si>
  <si>
    <t>4810</t>
  </si>
  <si>
    <t>Charges à répartir</t>
  </si>
  <si>
    <t>4860</t>
  </si>
  <si>
    <t>Charges constatées d'avance</t>
  </si>
  <si>
    <t>4870</t>
  </si>
  <si>
    <t>Produits constatés d'avance</t>
  </si>
  <si>
    <t>Classe Compte 48</t>
  </si>
  <si>
    <t>4910</t>
  </si>
  <si>
    <t>Prov. pour dépréciation clients</t>
  </si>
  <si>
    <t>Classe Compte 49</t>
  </si>
  <si>
    <t>511ENCBEU</t>
  </si>
  <si>
    <t>5120</t>
  </si>
  <si>
    <t xml:space="preserve">Banque Rivas et Duras </t>
  </si>
  <si>
    <t>5125</t>
  </si>
  <si>
    <t>Banque Européene Ltd</t>
  </si>
  <si>
    <t>Classe Compte 51</t>
  </si>
  <si>
    <t>5310</t>
  </si>
  <si>
    <t>Caisse en euro</t>
  </si>
  <si>
    <t>Classe Compte 53</t>
  </si>
  <si>
    <t>5800</t>
  </si>
  <si>
    <t>Mouvements de fonds</t>
  </si>
  <si>
    <t>Classe Compte 58</t>
  </si>
  <si>
    <t>Classe Compte 60</t>
  </si>
  <si>
    <t>Classe Compte 61</t>
  </si>
  <si>
    <t>Classe Compte 62</t>
  </si>
  <si>
    <t>Classe Compte 63</t>
  </si>
  <si>
    <t>Classe Compte 64</t>
  </si>
  <si>
    <t>Classe Compte 68</t>
  </si>
  <si>
    <t>Classe Compte 70</t>
  </si>
  <si>
    <t>Classe Compte 71</t>
  </si>
  <si>
    <t>Compte Général - Nature Amortissement/provision</t>
  </si>
  <si>
    <t>Compte Général - Nature Aucune</t>
  </si>
  <si>
    <t>Compte Général - Nature Banque</t>
  </si>
  <si>
    <t>Compte Général - Nature Caisse</t>
  </si>
  <si>
    <t>Compte Général - Nature Capitaux</t>
  </si>
  <si>
    <t>Compte Général - Nature Charge</t>
  </si>
  <si>
    <t>Compte Général - Nature Client</t>
  </si>
  <si>
    <t>Compte Général - Nature Fournisseur</t>
  </si>
  <si>
    <t>Compte Général - Nature Immobilisation</t>
  </si>
  <si>
    <t>Compte Général - Nature Produit</t>
  </si>
  <si>
    <t>Compte Général - Nature Résultat - Bilan</t>
  </si>
  <si>
    <t>Compte Général - Nature Salarié</t>
  </si>
  <si>
    <t>Compte Général - Nature Stock</t>
  </si>
  <si>
    <t>Société :</t>
  </si>
  <si>
    <t>Analytique :</t>
  </si>
  <si>
    <t>Année :</t>
  </si>
  <si>
    <t>Mois :</t>
  </si>
  <si>
    <t>Temps Réel :</t>
  </si>
  <si>
    <t>TPS REEL :</t>
  </si>
  <si>
    <t>TEMPS REEL :</t>
  </si>
  <si>
    <t>COMPTE COMPTABLE :</t>
  </si>
  <si>
    <t>PERIODE :</t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</si>
  <si>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>NNEE :</t>
    </r>
  </si>
  <si>
    <r>
      <rPr>
        <sz val="20"/>
        <color theme="0"/>
        <rFont val="Segoe UI Light"/>
        <family val="2"/>
      </rPr>
      <t>S</t>
    </r>
    <r>
      <rPr>
        <sz val="18"/>
        <color theme="0"/>
        <rFont val="Segoe UI Light"/>
        <family val="2"/>
      </rPr>
      <t>OCIETE :</t>
    </r>
  </si>
  <si>
    <t>201701..201712</t>
  </si>
  <si>
    <r>
      <t>A</t>
    </r>
    <r>
      <rPr>
        <sz val="26"/>
        <rFont val="Calibri"/>
        <family val="2"/>
        <scheme val="minor"/>
      </rPr>
      <t>CHATS</t>
    </r>
    <r>
      <rPr>
        <sz val="11"/>
        <rFont val="Calibri"/>
        <family val="2"/>
        <scheme val="minor"/>
      </rPr>
      <t xml:space="preserve"> </t>
    </r>
    <r>
      <rPr>
        <sz val="26"/>
        <rFont val="Calibri"/>
        <family val="2"/>
        <scheme val="minor"/>
      </rPr>
      <t>MARCHANDISES</t>
    </r>
  </si>
  <si>
    <r>
      <rPr>
        <sz val="20"/>
        <color theme="1"/>
        <rFont val="Segoe UI"/>
        <family val="2"/>
      </rPr>
      <t>C</t>
    </r>
    <r>
      <rPr>
        <sz val="20"/>
        <rFont val="Segoe UI"/>
        <family val="2"/>
      </rPr>
      <t>HIFFRE D'AFFAIRES</t>
    </r>
  </si>
  <si>
    <t>659*,68*,69*</t>
  </si>
  <si>
    <t>656*,67*,77*</t>
  </si>
  <si>
    <t>6*,&lt;&gt;64*,7*</t>
  </si>
  <si>
    <t>64*</t>
  </si>
  <si>
    <t>PCG SYSCOHADA</t>
  </si>
  <si>
    <t>PCG</t>
  </si>
  <si>
    <t>{_x000D_
  "Name": "CacheManager_Rapport financier annuel",_x000D_
  "Column": 2,_x000D_
  "Length": 1,_x000D_
  "IsEncrypted": false_x000D_
}</t>
  </si>
  <si>
    <t>{_x000D_
  "Formulas": {_x000D_
    "=RIK_AC(\"INF02__;INF02@E=1,S=1031,G=0,T=0,P=0:@R=A,S=1000,V={0}:R=B,S=1022,V={1}:R=C,S=1001|1,V={2}:R=D,S=1023,V={3}:R=E,S=1044,V={4}:R=F,S=1012|3,V=&lt;&gt;Situation:\";$G$1;N$2;$A57;N$3;$J$1)": 1,_x000D_
    "=RIK_AC(\"INF02__;INF02@E=1,S=1031,G=0,T=0,P=0:@R=A,S=1000,V={0}:R=B,S=1022,V={1}:R=C,S=1001|1,V={2}:R=D,S=1023,V={3}:R=E,S=1044,V={4}:R=F,S=1012|3,V=&lt;&gt;Situation:\";$G$1;M$2;$A57;M$3;$J$1)": 2,_x000D_
    "=RIK_AC(\"INF02__;INF02@E=1,S=1031,G=0,T=0,P=0:@R=A,S=1000,V={0}:R=B,S=1022,V={1}:R=C,S=1001|1,V={2}:R=D,S=1023,V={3}:R=E,S=1044,V={4}:R=F,S=1012|3,V=&lt;&gt;Situation:\";$G$1;N$2;$A56;N$3;$J$1)": 3,_x000D_
    "=RIK_AC(\"INF02__;INF02@E=1,S=1031,G=0,T=0,P=0:@R=A,S=1000,V={0}:R=B,S=1022,V={1}:R=C,S=1001|1,V={2}:R=D,S=1023,V={3}:R=E,S=1044,V={4}:R=F,S=1012|3,V=&lt;&gt;Situation:\";$G$1;M$2;$A56;M$3;$J$1)": 4,_x000D_
    "=RIK_AC(\"INF02__;INF02@E=1,S=1031,G=0,T=0,P=0:@R=A,S=1000,V={0}:R=B,S=1022,V={1}:R=C,S=1001|1,V={2}:R=D,S=1023,V={3}:R=E,S=1044,V={4}:R=F,S=1012|3,V=&lt;&gt;Situation:\";$G$1;D$2;$A57;D$3;$J$1)": 5,_x000D_
    "=RIK_AC(\"INF02__;INF02@E=1,S=1031,G=0,T=0,P=0:@R=A,S=1000,V={0}:R=B,S=1022,V={1}:R=C,S=1001|1,V={2}:R=D,S=1023,V={3}:R=E,S=1044,V={4}:R=F,S=1012|3,V=&lt;&gt;Situation:\";$G$1;C$2;$A57;C$3;$J$1)": 6,_x000D_
    "=RIK_AC(\"INF02__;INF02@E=1,S=1031,G=0,T=0,P=0:@R=A,S=1000,V={0}:R=B,S=1022,V={1}:R=C,S=1001|1,V={2}:R=D,S=1023,V={3}:R=E,S=1044,V={4}:R=F,S=1012|3,V=&lt;&gt;Situation:\";$G$1;D$2;$A56;D$3;$J$1)": 7,_x000D_
    "=RIK_AC(\"INF02__;INF02@E=1,S=1031,G=0,T=0,P=0:@R=A,S=1000,V={0}:R=B,S=1022,V={1}:R=C,S=1001|1,V={2}:R=D,S=1023,V={3}:R=E,S=1044,V={4}:R=F,S=1012|3,V=&lt;&gt;Situation:\";$G$1;C$2;$A56;C$3;$J$1)": 8,_x000D_
    "=RIK_AC(\"INF02__;INF02@E=1,S=1031,G=0,T=0,P=0:@R=A,S=1000,V={0}:R=B,S=1022,V={1}:R=C,S=1001|1,V={2}:R=D,S=1023,V={3}:R=E,S=1044,V={4}:R=F,S=1012|3,V=&lt;&gt;Situation:\";$G$1;N$2;$A53;N$3;$J$1)": 9,_x000D_
    "=RIK_AC(\"INF02__;INF02@E=1,S=1031,G=0,T=0,P=0:@R=A,S=1000,V={0}:R=B,S=1022,V={1}:R=C,S=1001|1,V={2}:R=D,S=1023,V={3}:R=E,S=1044,V={4}:R=F,S=1012|3,V=&lt;&gt;Situation:\";$G$1;M$2;$A53;M$3;$J$1)": 10,_x000D_
    "=RIK_AC(\"INF02__;INF02@E=1,S=1031,G=0,T=0,P=0:@R=A,S=1000,V={0}:R=B,S=1022,V={1}:R=C,S=1001|1,V={2}:R=D,S=1023,V={3}:R=E,S=1044,V={4}:R=F,S=1012|3,V=&lt;&gt;Situation:\";$G$1;N$2;$A52;N$3;$J$1)": 11,_x000D_
    "=RIK_AC(\"INF02__;INF02@E=1,S=1031,G=0,T=0,P=0:@R=A,S=1000,V={0}:R=B,S=1022,V={1}:R=C,S=1001|1,V={2}:R=D,S=1023,V={3}:R=E,S=1044,V={4}:R=F,S=1012|3,V=&lt;&gt;Situation:\";$G$1;M$2;$A52;M$3;$J$1)": 12,_x000D_
    "=RIK_AC(\"INF02__;INF02@E=1,S=1031,G=0,T=0,P=0:@R=A,S=1000,V={0}:R=B,S=1022,V={1}:R=C,S=1001|1,V={2}:R=D,S=1023,V={3}:R=E,S=1044,V={4}:R=F,S=1012|3,V=&lt;&gt;Situation:\";$G$1;N$2;$A51;N$3;$J$1)": 13,_x000D_
    "=RIK_AC(\"INF02__;INF02@E=1,S=1031,G=0,T=0,P=0:@R=A,S=1000,V={0}:R=B,S=1022,V={1}:R=C,S=1001|1,V={2}:R=D,S=1023,V={3}:R=E,S=1044,V={4}:R=F,S=1012|3,V=&lt;&gt;Situation:\";$G$1;M$2;$A51;M$3;$J$1)": 14,_x000D_
    "=RIK_AC(\"INF02__;INF02@E=1,S=1031,G=0,T=0,P=0:@R=A,S=1000,V={0}:R=B,S=1022,V={1}:R=C,S=1001|1,V={2}:R=D,S=1023,V={3}:R=E,S=1044,V={4}:R=F,S=1012|3,V=&lt;&gt;Situation:\";$G$1;D$2;$A53;D$3;$J$1)": 15,_x000D_
    "=RIK_AC(\"INF02__;INF02@E=1,S=1031,G=0,T=0,P=0:@R=A,S=1000,V={0}:R=B,S=1022,V={1}:R=C,S=1001|1,V={2}:R=D,S=1023,V={3}:R=E,S=1044,V={4}:R=F,S=1012|3,V=&lt;&gt;Situation:\";$G$1;C$2;$A53;C$3;$J$1)": 16,_x000D_
    "=RIK_AC(\"INF02__;INF02@E=1,S=1031,G=0,T=0,P=0:@R=A,S=1000,V={0}:R=B,S=1022,V={1}:R=C,S=1001|1,V={2}:R=D,S=1023,V={3}:R=E,S=1044,V={4}:R=F,S=1012|3,V=&lt;&gt;Situation:\";$G$1;D$2;$A52;D$3;$J$1)": 17,_x000D_
    "=RIK_AC(\"INF02__;INF02@E=1,S=1031,G=0,T=0,P=0:@R=A,S=1000,V={0}:R=B,S=1022,V={1}:R=C,S=1001|1,V={2}:R=D,S=1023,V={3}:R=E,S=1044,V={4}:R=F,S=1012|3,V=&lt;&gt;Situation:\";$G$1;C$2;$A52;C$3;$J$1)": 18,_x000D_
    "=RIK_AC(\"INF02__;INF02@E=1,S=1031,G=0,T=0,P=0:@R=A,S=1000,V={0}:R=B,S=1022,V={1}:R=C,S=1001|1,V={2}:R=D,S=1023,V={3}:R=E,S=1044,V={4}:R=F,S=1012|3,V=&lt;&gt;Situation:\";$G$1;D$2;$A51;D$3;$J$1)": 19,_x000D_
    "=RIK_AC(\"INF02__;INF02@E=1,S=1031,G=0,T=0,P=0:@R=A,S=1000,V={0}:R=B,S=1022,V={1}:R=C,S=1001|1,V={2}:R=D,S=1023,V={3}:R=E,S=1044,V={4}:R=F,S=1012|3,V=&lt;&gt;Situation:\";$G$1;C$2;$A51;C$3;$J$1)": 20,_x000D_
    "=RIK_AC(\"INF02__;INF02@E=1,S=1031,G=0,T=0,P=0:@R=A,S=1000,V={0}:R=B,S=1022,V={1}:R=C,S=1001|1,V={2}:R=D,S=1023,V={3}:R=E,S=1044,V={4}:R=F,S=1012|3,V=&lt;&gt;Situation:\";$G$1;N$2;$A49;N$3;$J$1)": 21,_x000D_
    "=RIK_AC(\"INF02__;INF02@E=1,S=1031,G=0,T=0,P=0:@R=A,S=1000,V={0}:R=B,S=1022,V={1}:R=C,S=1001|1,V={2}:R=D,S=1023,V={3}:R=E,S=1044,V={4}:R=F,S=1012|3,V=&lt;&gt;Situation:\";$G$1;M$2;$A49;M$3;$J$1)": 22,_x000D_
    "=RIK_AC(\"INF02__;INF02@E=1,S=1031,G=0,T=0,P=0:@R=A,S=1000,V={0}:R=B,S=1022,V={1}:R=C,S=1001|1,V={2}:R=D,S=1023,V={3}:R=E,S=1044,V={4}:R=F,S=1012|3,V=&lt;&gt;Situation:\";$G$1;N$2;$A48;N$3;$J$1)": 23,_x000D_
    "=RIK_AC(\"INF02__;INF02@E=1,S=1031,G=0,T=0,P=0:@R=A,S=1000,V={0}:R=B,S=1022,V={1}:R=C,S=1001|1,V={2}:R=D,S=1023,V={3}:R=E,S=1044,V={4}:R=F,S=1012|3,V=&lt;&gt;Situation:\";$G$1;M$2;$A48;M$3;$J$1)": 24,_x000D_
    "=RIK_AC(\"INF02__;INF02@E=1,S=1031,G=0,T=0,P=0:@R=A,S=1000,V={0}:R=B,S=1022,V={1}:R=C,S=1001|1,V={2}:R=D,S=1023,V={3}:R=E,S=1044,V={4}:R=F,S=1012|3,V=&lt;&gt;Situation:\";$G$1;N$2;$A47;N$3;$J$1)": 25,_x000D_
    "=RIK_AC(\"INF02__;INF02@E=1,S=1031,G=0,T=0,P=0:@R=A,S=1000,V={0}:R=B,S=1022,V={1}:R=C,S=1001|1,V={2}:R=D,S=1023,V={3}:R=E,S=1044,V={4}:R=F,S=1012|3,V=&lt;&gt;Situation:\";$G$1;M$2;$A47;M$3;$J$1)": 26,_x000D_
    "=RIK_AC(\"INF02__;INF02@E=1,S=1031,G=0,T=0,P=0:@R=A,S=1000,V={0}:R=B,S=1022,V={1}:R=C,S=1001|1,V={2}:R=D,S=1023,V={3}:R=E,S=1044,V={4}:R=F,S=1012|3,V=&lt;&gt;Situation:\";$G$1;D$2;$A49;D$3;$J$1)": 27,_x000D_
    "=RIK_AC(\"INF02__;INF02@E=1,S=1031,G=0,T=0,P=0:@R=A,S=1000,V={0}:R=B,S=1022,V={1}:R=C,S=1001|1,V={2}:R=D,S=1023,V={3}:R=E,S=1044,V={4}:R=F,S=1012|3,V=&lt;&gt;Situation:\";$G$1;C$2;$A49;C$3;$J$1)": 28,_x000D_
    "=RIK_AC(\"INF02__;INF02@E=1,S=1031,G=0,T=0,P=0:@R=A,S=1000,V={0}:R=B,S=1022,V={1}:R=C,S=1001|1,V={2}:R=D,S=1023,V={3}:R=E,S=1044,V={4}:R=F,S=1012|3,V=&lt;&gt;Situation:\";$G$1;D$2;$A48;D$3;$J$1)": 29,_x000D_
    "=RIK_AC(\"INF02__;INF02@E=1,S=1031,G=0,T=0,P=0:@R=A,S=1000,V={0}:R=B,S=1022,V={1}:R=C,S=1001|1,V={2}:R=D,S=1023,V={3}:R=E,S=1044,V={4}:R=F,S=1012|3,V=&lt;&gt;Situation:\";$G$1;C$2;$A48;C$3;$J$1)": 30,_x000D_
    "=RIK_AC(\"INF02__;INF02@E=1,S=1031,G=0,T=0,P=0:@R=A,S=1000,V={0}:R=B,S=1022,V={1}:R=C,S=1001|1,V={2}:R=D,S=1023,V={3}:R=E,S=1044,V={4}:R=F,S=1012|3,V=&lt;&gt;Situation:\";$G$1;D$2;$A47;D$3;$J$1)": 31,_x000D_
    "=RIK_AC(\"INF02__;INF02@E=1,S=1031,G=0,T=0,P=0:@R=A,S=1000,V={0}:R=B,S=1022,V={1}:R=C,S=1001|1,V={2}:R=D,S=1023,V={3}:R=E,S=1044,V={4}:R=F,S=1012|3,V=&lt;&gt;Situation:\";$G$1;C$2;$A47;C$3;$J$1)": 32,_x000D_
    "=RIK_AC(\"INF02__;INF02@E=1,S=1031,G=0,T=0,P=0:@R=A,S=1000,V={0}:R=B,S=1022,V={1}:R=C,S=1001|1,V={2}:R=D,S=1023,V={3}:R=E,S=1044,V={4}:R=F,S=1012|3,V=&lt;&gt;Situation:\";$G$1;N$2;$A43;N$3;$J$1)": 33,_x000D_
    "=RIK_AC(\"INF02__;INF02@E=1,S=1031,G=0,T=0,P=0:@R=A,S=1000,V={0}:R=B,S=1022,V={1}:R=C,S=1001|1,V={2}:R=D,S=1023,V={3}:R=E,S=1044,V={4}:R=F,S=1012|3,V=&lt;&gt;Situation:\";$G$1;M$2;$A43;M$3;$J$1)": 34,_x000D_
    "=RIK_AC(\"INF02__;INF02@E=1,S=1031,G=0,T=0,P=0:@R=A,S=1000,V={0}:R=B,S=1022,V={1}:R=C,S=1001|1,V={2}:R=D,S=1023,V={3}:R=E,S=1044,V={4}:R=F,S=1012|3,V=&lt;&gt;Situation:\";$G$1;N$2;$A42;N$3;$J$1)": 35,_x000D_
    "=RIK_AC(\"INF02__;INF02@E=1,S=1031,G=0,T=0,P=0:@R=A,S=1000,V={0}:R=B,S=1022,V={1}:R=C,S=1001|1,V={2}:R=D,S=1023,V={3}:R=E,S=1044,V={4}:R=F,S=1012|3,V=&lt;&gt;Situation:\";$G$1;M$2;$A42;M$3;$J$1)": 36,_x000D_
    "=RIK_AC(\"INF02__;INF02@E=1,S=1031,G=0,T=0,P=0:@R=A,S=1000,V={0}:R=B,S=1022,V={1}:R=C,S=1001|1,V={2}:R=D,S=1023,V={3}:R=E,S=1044,V={4}:R=F,S=1012|3,V=&lt;&gt;Situation:\";$G$1;N$2;$A41;N$3;$J$1)": 37,_x000D_
    "=RIK_AC(\"INF02__;INF02@E=1,S=1031,G=0,T=0,P=0:@R=A,S=1000,V={0}:R=B,S=1022,V={1}:R=C,S=1001|1,V={2}:R=D,S=1023,V={3}:R=E,S=1044,V={4}:R=F,S=1012|3,V=&lt;&gt;Situation:\";$G$1;M$2;$A41;M$3;$J$1)": 38,_x000D_
    "=RIK_AC(\"INF02__;INF02@E=1,S=1031,G=0,T=0,P=0:@R=A,S=1000,V={0}:R=B,S=1022,V={1}:R=C,S=1001|1,V={2}:R=D,S=1023,V={3}:R=E,S=1044,V={4}:R=F,S=1012|3,V=&lt;&gt;Situation:\";$G$1;N$2;$A40;N$3;$J$1)": 39,_x000D_
    "=RIK_AC(\"INF02__;INF02@E=1,S=1031,G=0,T=0,P=0:@R=A,S=1000,V={0}:R=B,S=1022,V={1}:R=C,S=1001|1,V={2}:R=D,S=1023,V={3}:R=E,S=1044,V={4}:R=F,S=1012|3,V=&lt;&gt;Situation:\";$G$1;M$2;$A40;M$3;$J$1)": 40,_x000D_
    "=RIK_AC(\"INF02__;INF02@E=1,S=1031,G=0,T=0,P=0:@R=A,S=1000,V={0}:R=B,S=1022,V={1}:R=C,S=1001|1,V={2}:R=D,S=1023,V={3}:R=E,S=1044,V={4}:R=F,S=1012|3,V=&lt;&gt;Situation:\";$G$1;D$2;$A43;D$3;$J$1)": 41,_x000D_
    "=RIK_AC(\"INF02__;INF02@E=1,S=1031,G=0,T=0,P=0:@R=A,S=1000,V={0}:R=B,S=1022,V={1}:R=C,S=1001|1,V={2}:R=D,S=1023,V={3}:R=E,S=1044,V={4}:R=F,S=1012|3,V=&lt;&gt;Situation:\";$G$1;C$2;$A43;C$3;$J$1)": 42,_x000D_
    "=RIK_AC(\"INF02__;INF02@E=1,S=1031,G=0,T=0,P=0:@R=A,S=1000,V={0}:R=B,S=1022,V={1}:R=C,S=1001|1,V={2}:R=D,S=1023,V={3}:R=E,S=1044,V={4}:R=F,S=1012|3,V=&lt;&gt;Situation:\";$G$1;D$2;$A42;D$3;$J$1)": 43,_x000D_
    "=RIK_AC(\"INF02__;INF02@E=1,S=1031,G=0,T=0,P=0:@R=A,S=1000,V={0}:R=B,S=1022,V={1}:R=C,S=1001|1,V={2}:R=D,S=1023,V={3}:R=E,S=1044,V={4}:R=F,S=1012|3,V=&lt;&gt;Situation:\";$G$1;C$2;$A42;C$3;$J$1)": 44,_x000D_
    "=RIK_AC(\"INF02__;INF02@E=1,S=1031,G=0,T=0,P=0:@R=A,S=1000,V={0}:R=B,S=1022,V={1}:R=C,S=1001|1,V={2}:R=D,S=1023,V={3}:R=E,S=1044,V={4}:R=F,S=1012|3,V=&lt;&gt;Situation:\";$G$1;D$2;$A41;D$3;$J$1)": 45,_x000D_
    "=RIK_AC(\"INF02__;INF02@E=1,S=1031,G=0,T=0,P=0:@R=A,S=1000,V={0}:R=B,S=1022,V={1}:R=C,S=1001|1,V={2}:R=D,S=1023,V={3}:R=E,S=1044,V={4}:R=F,S=1012|3,V=&lt;&gt;Situation:\";$G$1;C$2;$A41;C$3;$J$1)": 46,_x000D_
    "=RIK_AC(\"INF02__;INF02@E=1,S=1031,G=0,T=0,P=0:@R=A,S=1000,V={0}:R=B,S=1022,V={1}:R=C,S=1001|1,V={2}:R=D,S=1023,V={3}:R=E,S=1044,V={4}:R=F,S=1012|3,V=&lt;&gt;Situation:\";$G$1;D$2;$A40;D$3;$J$1)": 47,_x000D_
    "=RIK_AC(\"INF02__;INF02@E=1,S=1031,G=0,T=0,P=0:@R=A,S=1000,V={0}:R=B,S=1022,V={1}:R=C,S=1001|1,V={2}:R=D,S=1023,V={3}:R=E,S=1044,V={4}:R=F,S=1012|3,V=&lt;&gt;Situation:\";$G$1;C$2;$A40;C$3;$J$1)": 48,_x000D_
    "=RIK_AC(\"INF02__;INF02@E=1,S=1031,G=0,T=0,P=0:@R=A,S=1000,V={0}:R=B,S=1022,V={1}:R=C,S=1001|1,V={2}:R=D,S=1023,V={3}:R=E,S=1044,V={4}:R=F,S=1012|3,V=&lt;&gt;Situation:\";$G$1;N$2;$A38;N$3;$J$1)": 49,_x000D_
    "=RIK_AC(\"INF02__;INF02@E=1,S=1031,G=0,T=0,P=0:@R=A,S=1000,V={0}:R=B,S=1022,V={1}:R=C,S=1001|1,V={2}:R=D,S=1023,V={3}:R=E,S=1044,V={4}:R=F,S=1012|3,V=&lt;&gt;Situation:\";$G$1;M$2;$A38;M$3;$J$1)": 50,_x000D_
    "=RIK_AC(\"INF02__;INF02@E=1,S=1031,G=0,T=0,P=0:@R=A,S=1000,V={0}:R=B,S=1022,V={1}:R=C,S=1001|1,V={2}:R=D,S=1023,V={3}:R=E,S=1044,V={4}:R=F,S=1012|3,V=&lt;&gt;Situation:\";$G$1;N$2;$A37;N$3;$J$1)": 51,_x000D_
    "=RIK_AC(\"INF02__;INF02@E=1,S=1031,G=0,T=0,P=0:@R=A,S=1000,V={0}:R=B,S=1022,V={1}:R=C,S=1001|1,V={2}:R=D,S=1023,V={3}:R=E,S=1044,V={4}:R=F,S=1012|3,V=&lt;&gt;Situation:\";$G$1;M$2;$A37;M$3;$J$1)": 52,_x000D_
    "=RIK_AC(\"INF02__;INF02@E=1,S=1031,G=0,T=0,P=0:@R=A,S=1000,V={0}:R=B,S=1022,V={1}:R=C,S=1001|1,V={2}:R=D,S=1023,V={3}:R=E,S=1044,V={4}:R=F,S=1012|3,V=&lt;&gt;Situation:\";$G$1;N$2;$A36;N$3;$J$1)": 53,_x000D_
    "=RIK_AC(\"INF02__;INF02@E=1,S=1031,G=0,T=0,P=0:@R=A,S=1000,V={0}:R=B,S=1022,V={1}:R=C,S=1001|1,V={2}:R=D,S=1023,V={3}:R=E,S=1044,V={4}:R=F,S=1012|3,V=&lt;&gt;Situation:\";$G$1;M$2;$A36;M$3;$J$1)": 54,_x000D_
    "=RIK_AC(\"INF02__;INF02@E=1,S=1031,G=0,T=0,P=0:@R=A,S=1000,V={0}:R=B,S=1022,V={1}:R=C,S=1001|1,V={2}:R=D,S=1023,V={3}:R=E,S=1044,V={4}:R=F,S=1012|3,V=&lt;&gt;Situation:\";$G$1;N$2;$A35;N$3;$J$1)": 55,_x000D_
    "=RIK_AC(\"INF02__;INF02@E=1,S=1031,G=0,T=0,P=0:@R=A,S=1000,V={0}:R=B,S=1022,V={1}:R=C,S=1001|1,V={2}:R=D,S=1023,V={3}:R=E,S=1044,V={4}:R=F,S=1012|3,V=&lt;&gt;Situation:\";$G$1;M$2;$A35;M$3;$J$1)": 56,_x000D_
    "=RIK_AC(\"INF02__;INF02@E=1,S=1031,G=0,T=0,P=0:@R=A,S=1000,V={0}:R=B,S=1022,V={1}:R=C,S=1001|1,V={2}:R=D,S=1023,V={3}:R=E,S=1044,V={4}:R=F,S=1012|3,V=&lt;&gt;Situation:\";$G$1;N$2;$A34;N$3;$J$1)": 57,_x000D_
    "=RIK_AC(\"INF02__;INF02@E=1,S=1031,G=0,T=0,P=0:@R=A,S=1000,V={0}:R=B,S=1022,V={1}:R=C,S=1001|1,V={2}:R=D,S=1023,V={3}:R=E,S=1044,V={4}:R=F,S=1012|3,V=&lt;&gt;Situation:\";$G$1;M$2;$A34;M$3;$J$1)": 58,_x000D_
    "=RIK_AC(\"INF02__;INF02@E=1,S=1031,G=0,T=0,P=0:@R=A,S=1000,V={0}:R=B,S=1022,V={1}:R=C,S=1001|1,V={2}:R=D,S=1023,V={3}:R=E,S=1044,V={4}:R=F,S=1012|3,V=&lt;&gt;Situation:\";$G$1;N$2;$A33;N$3;$J$1)": 59,_x000D_
    "=RIK_AC(\"INF02__;INF02@E=1,S=1031,G=0,T=0,P=0:@R=A,S=1000,V={0}:R=B,S=1022,V={1}:R=C,S=1001|1,V={2}:R=D,S=1023,V={3}:R=E,S=1044,V={4}:R=F,S=1012|3,V=&lt;&gt;Situation:\";$G$1;M$2;$A33;M$3;$J$1)": 60,_x000D_
    "=RIK_AC(\"INF02__;INF02@E=1,S=1031,G=0,T=0,P=0:@R=A,S=1000,V={0}:R=B,S=1022,V={1}:R=C,S=1001|1,V={2}:R=D,S=1023,V={3}:R=E,S=1044,V={4}:R=F,S=1012|3,V=&lt;&gt;Situation:\";$G$1;N$2;$A32;N$3;$J$1)": 61,_x000D_
    "=RIK_AC(\"INF02__;INF02@E=1,S=1031,G=0,T=0,P=0:@R=A,S=1000,V={0}:R=B,S=1022,V={1}:R=C,S=1001|1,V={2}:R=D,S=1023,V={3}:R=E,S=1044,V={4}:R=F,S=1012|3,V=&lt;&gt;Situation:\";$G$1;M$2;$A32;M$3;$J$1)": 62,_x000D_
    "=RIK_AC(\"INF02__;INF02@E=1,S=1031,G=0,T=0,P=0:@R=A,S=1000,V={0}:R=B,S=1022,V={1}:R=C,S=1001|1,V={2}:R=D,S=1023,V={3}:R=E,S=1044,V={4}:R=F,S=1012|3,V=&lt;&gt;Situation:\";$G$1;N$2;$A31;N$3;$J$1)": 63,_x000D_
    "=RIK_AC(\"INF02__;INF02@E=1,S=1031,G=0,T=0,P=0:@R=A,S=1000,V={0}:R=B,S=1022,V={1}:R=C,S=1001|1,V={2}:R=D,S=1023,V={3}:R=E,S=1044,V={4}:R=F,S=1012|3,V=&lt;&gt;Situation:\";$G$1;M$2;$A31;M$3;$J$1)": 64,_x000D_
    "=RIK_AC(\"INF02__;INF02@E=1,S=1031,G=0,T=0,P=0:@R=A,S=1000,V={0}:R=B,S=1022,V={1}:R=C,S=1001|1,V={2}:R=D,S=1023,V={3}:R=E,S=1044,V={4}:R=F,S=1012|3,V=&lt;&gt;Situation:\";$G$1;D$2;$A38;D$3;$J$1)": 65,_x000D_
    "=RIK_AC(\"INF02__;INF02@E=1,S=1031,G=0,T=0,P=0:@R=A,S=1000,V={0}:R=B,S=1022,V={1}:R=C,S=1001|1,V={2}:R=D,S=1023,V={3}:R=E,S=1044,V={4}:R=F,S=1012|3,V=&lt;&gt;Situation:\";$G$1;C$2;$A38;C$3;$J$1)": 66,_x000D_
    "=RIK_AC(\"INF02__;INF02@E=1,S=1031,G=0,T=0,P=0:@R=A,S=1000,V={0}:R=B,S=1022,V={1}:R=C,S=1001|1,V={2}:R=D,S=1023,V={3}:R=E,S=1044,V={4}:R=F,S=1012|3,V=&lt;&gt;Situation:\";$G$1;D$2;$A37;D$3;$J$1)": 67,_x000D_
    "=RIK_AC(\"INF02__;INF02@E=1,S=1031,G=0,T=0,P=0:@R=A,S=1000,V={0}:R=B,S=1022,V={1}:R=C,S=1001|1,V={2}:R=D,S=1023,V={3}:R=E,S=1044,V={4}:R=F,S=1012|3,V=&lt;&gt;Situation:\";$G$1;C$2;$A37;C$3;$J$1)": 68,_x000D_
    "=RIK_AC(\"INF02__;INF02@E=1,S=1031,G=0,T=0,P=0:@R=A,S=1000,V={0}:R=B,S=1022,V={1}:R=C,S=1001|1,V={2}:R=D,S=1023,V={3}:R=E,S=1044,V={4}:R=F,S=1012|3,V=&lt;&gt;Situation:\";$G$1;D$2;$A36;D$3;$J$1)": 69,_x000D_
    "=RIK_AC(\"INF02__;INF02@E=1,S=1031,G=0,T=0,P=0:@R=A,S=1000,V={0}:R=B,S=1022,V={1}:R=C,S=1001|1,V={2}:R=D,S=1023,V={3}:R=E,S=1044,V={4}:R=F,S=1012|3,V=&lt;&gt;Situation:\";$G$1;C$2;$A36;C$3;$J$1)": 70,_x000D_
    "=RIK_AC(\"INF02__;INF02@E=1,S=1031,G=0,T=0,P=0:@R=A,S=1000,V={0}:R=B,S=1022,V={1}:R=C,S=1001|1,V={2}:R=D,S=1023,V={3}:R=E,S=1044,V={4}:R=F,S=1012|3,V=&lt;&gt;Situation:\";$G$1;D$2;$A35;D$3;$J$1)": 71,_x000D_
    "=RIK_AC(\"INF02__;INF02@E=1,S=1031,G=0,T=0,P=0:@R=A,S=1000,V={0}:R=B,S=1022,V={1}:R=C,S=1001|1,V={2}:R=D,S=1023,V={3}:R=E,S=1044,V={4}:R=F,S=1012|3,V=&lt;&gt;Situation:\";$G$1;C$2;$A35;C$3;$J$1)": 72,_x000D_
    "=RIK_AC(\"INF02__;INF02@E=1,S=1031,G=0,T=0,P=0:@R=A,S=1000,V={0}:R=B,S=1022,V={1}:R=C,S=1001|1,V={2}:R=D,S=1023,V={3}:R=E,S=1044,V={4}:R=F,S=1012|3,V=&lt;&gt;Situation:\";$G$1;D$2;$A34;D$3;$J$1)": 73,_x000D_
    "=RIK_AC(\"INF02__;INF02@E=1,S=1031,G=0,T=0,P=0:@R=A,S=1000,V={0}:R=B,S=1022,V={1}:R=C,S=1001|1,V={2}:R=D,S=1023,V={3}:R=E,S=1044,V={4}:R=F,S=1012|3,V=&lt;&gt;Situation:\";$G$1;C$2;$A34;C$3;$J$1)": 74,_x000D_
    "=RIK_AC(\"INF02__;INF02@E=1,S=1031,G=0,T=0,P=0:@R=A,S=1000,V={0}:R=B,S=1022,V={1}:R=C,S=1001|1,V={2}:R=D,S=1023,V={3}:R=E,S=1044,V={4}:R=F,S=1012|3,V=&lt;&gt;Situation:\";$G$1;D$2;$A33;D$3;$J$1)": 75,_x000D_
    "=RIK_AC(\"INF02__;INF02@E=1,S=1031,G=0,T=0,P=0:@R=A,S=1000,V={0}:R=B,S=1022,V={1}:R=C,S=1001|1,V={2}:R=D,S=1023,V={3}:R=E,S=1044,V={4}:R=F,S=1012|3,V=&lt;&gt;Situation:\";$G$1;C$2;$A33;C$3;$J$1)": 76,_x000D_
    "=RIK_AC(\"INF02__;INF02@E=1,S=1031,G=0,T=0,P=0:@R=A,S=1000,V={0}:R=B,S=1022,V={1}:R=C,S=1001|1,V={2}:R=D,S=1023,V={3}:R=E,S=1044,V={4}:R=F,S=1012|3,V=&lt;&gt;Situation:\";$G$1;D$2;$A32;D$3;$J$1)": 77,_x000D_
    "=RIK_AC(\"INF02__;INF02@E=1,S=1031,G=0,T=0,P=0:@R=A,S=1000,V={0}:R=B,S=1022,V={1}:R=C,S=1001|1,V={2}:R=D,S=1023,V={3}:R=E,S=1044,V={4}:R=F,S=1012|3,V=&lt;&gt;Situation:\";$G$1;C$2;$A32;C$3;$J$1)": 78,_x000D_
    "=RIK_AC(\"INF02__;INF02@E=1,S=1031,G=0,T=0,P=0:@R=A,S=1000,V={0}:R=B,S=1022,V={1}:R=C,S=1001|1,V={2}:R=D,S=1023,V={3}:R=E,S=1044,V={4}:R=F,S=1012|3,V=&lt;&gt;Situation:\";$G$1;D$2;$A31;D$3;$J$1)": 79,_x000D_
    "=RIK_AC(\"INF02__;INF02@E=1,S=1031,G=0,T=0,P=0:@R=A,S=1000,V={0}:R=B,S=1022,V={1}:R=C,S=1001|1,V={2}:R=D,S=1023,V={3}:R=E,S=1044,V={4}:R=F,S=1012|3,V=&lt;&gt;Situation:\";$G$1;C$2;$A31;C$3;$J$1)": 80,_x000D_
    "=RIK_AC(\"INF02__;INF02@E=1,S=1031,G=0,T=0,P=0:@R=A,S=1000,V={0}:R=B,S=1022,V={1}:R=C,S=1001|1,V={2}:R=D,S=1023,V={3}:R=E,S=1044,V={4}:R=F,S=1012|3,V=&lt;&gt;Situation:\";$G$1;N$2;$A28;N$3;$J$1)": 81,_x000D_
    "=RIK_AC(\"INF02__;INF02@E=1,S=1031,G=0,T=0,P=0:@R=A,S=1000,V={0}:R=B,S=1022,V={1}:R=C,S=1001|1,V={2}:R=D,S=1023,V={3}:R=E,S=1044,V={4}:R=F,S=1012|3,V=&lt;&gt;Situation:\";$G$1;M$2;$A28;M$3;$J$1)": 82,_x000D_
    "=RIK_AC(\"INF02__;INF02@E=1,S=1031,G=0,T=0,P=0:@R=A,S=1000,V={0}:R=B,S=1022,V={1}:R=C,S=1001|1,V={2}:R=D,S=1023,V={3}:R=E,S=1044,V={4}:R=F,S=1012|3,V=&lt;&gt;Situation:\";$G$1;N$2;$A27;N$3;$J$1)": 83,_x000D_
    "=RIK_AC(\"INF02__;INF02@E=1,S=1031,G=0,T=0,P=0:@R=A,S=1000,V={0}:R=B,S=1022,V={1}:R=C,S=1001|1,V={2}:R=D,S=1023,V={3}:R=E,S=1044,V={4}:R=F,S=1012|3,V=&lt;&gt;Situation:\";$G$1;M$2;$A27;M$3;$J$1)": 84,_x000D_
    "=RIK_AC(\"INF02__;INF02@E=1,S=1031,G=0,T=0,P=0:@R=A,S=1000,V={0}:R=B,S=1022,V={1}:R=C,S=1001|1,V={2}:R=D,S=1023,V={3}:R=E,S=1044,V={4}:R=F,S=1012|3,V=&lt;&gt;Situation:\";$G$1;N$2;$A26;N$3;$J$1)": 85,_x000D_
    "=RIK_AC(\"INF02__;INF02@E=1,S=1031,G=0,T=0,P=0:@R=A,S=1000,V={0}:R=B,S=1022,V={1}:R=C,S=1001|1,V={2}:R=D,S=1023,V={3}:R=E,S=1044,V={4}:R=F,S=1012|3,V=&lt;&gt;Situation:\";$G$1;M$2;$A26;M$3;$J$1)": 86,_x000D_
    "=RIK_AC(\"INF02__;INF02@E=1,S=1031,G=0,T=0,P=0:@R=A,S=1000,V={0}:R=B,S=1022,V={1}:R=C,S=1001|1,V={2}:R=D,S=1023,V={3}:R=E,S=1044,V={4}:R=F,S=1012|3,V=&lt;&gt;Situation:\";$G$1;N$2;$A25;N$3;$J$1)": 87,_x000D_
    "=RIK_AC(\"INF02__;INF02@E=1,S=1031,G=0,T=0,P=0:@R=A,S=1000,V={0}:R=B,S=1022,V={1}:R=C,S=1001|1,V={2}:R=D,S=1023,V={3}:R=E,S=1044,V={4}:R=F,S=1012|3,V=&lt;&gt;Situation:\";$G$1;M$2;$A25;M$3;$J$1)": 88,_x000D_
    "=RIK_AC(\"INF02__;INF02@E=1,S=1031,G=0,T=0,P=0:@R=A,S=1000,V={0}:R=B,S=1022,V={1}:R=C,S=1001|1,V={2}:R=D,S=1023,V={3}:R=E,S=1044,V={4}:R=F,S=1012|3,V=&lt;&gt;Situation:\";$G$1;N$2;$A24;N$3;$J$1)": 89,_x000D_
    "=RIK_AC(\"INF02__;INF02@E=1,S=1031,G=0,T=0,P=0:@R=A,S=1000,V={0}:R=B,S=1022,V={1}:R=C,S=1001|1,V={2}:R=D,S=1023,V={3}:R=E,S=1044,V={4}:R=F,S=1012|3,V=&lt;&gt;Situation:\";$G$1;M$2;$A24;M$3;$J$1)": 90,_x000D_
    "=RIK_AC(\"INF02__;INF02@E=1,S=1031,G=0,T=0,P=0:@R=A,S=1000,V={0}:R=B,S=1022,V={1}:R=C,S=1001|1,V={2}:R=D,S=1023,V={3}:R=E,S=1044,V={4}:R=F,S=1012|3,V=&lt;&gt;Situation:\";$G$1;N$2;$A23;N$3;$J$1)": 91,_x000D_
    "=RIK_AC(\"INF02__;INF02@E=1,S=1031,G=0,T=0,P=0:@R=A,S=1000,V={0}:R=B,S=1022,V={1}:R=C,S=1001|1,V={2}:R=D,S=1023,V={3}:R=E,S=1044,V={4}:R=F,S=1012|3,V=&lt;&gt;Situation:\";$G$1;M$2;$A23;M$3;$J$1)": 92,_x000D_
    "=RIK_AC(\"INF02__;INF02@E=1,S=1031,G=0,T=0,P=0:@R=A,S=1000,V={0}:R=B,S=1022,V={1}:R=C,S=1001|1,V={2}:R=D,S=1023,V={3}:R=E,S=1044,V={4}:R=F,S=1012|3,V=&lt;&gt;Situation:\";$G$1;N$2;$A22;N$3;$J$1)": 93,_x000D_
    "=RIK_AC(\"INF02__;INF02@E=1,S=1031,G=0,T=0,P=0:@R=A,S=1000,V={0}:R=B,S=1022,V={1}:R=C,S=1001|1,V={2}:R=D,S=1023,V={3}:R=E,S=1044,V={4}:R=F,S=1012|3,V=&lt;&gt;Situation:\";$G$1;M$2;$A22;M$3;$J$1)": 94,_x000D_
    "=RIK_AC(\"INF02__;INF02@E=1,S=1031,G=0,T=0,P=0:@R=A,S=1000,V={0}:R=B,S=1022,V={1}:R=C,S=1001|1,V={2}:R=D,S=1023,V={3}:R=E,S=1044,V={4}:R=F,S=1012|3,V=&lt;&gt;Situation:\";$G$1;N$2;$A21;N$3;$J$1)": 95,_x000D_
    "=RIK_AC(\"INF02__;INF02@E=1,S=1031,G=0,T=0,P=0:@R=A,S=1000,V={0}:R=B,S=1022,V={1}:R=C,S=1001|1,V={2}:R=D,S=1023,V={3}:R=E,S=1044,V={4}:R=F,S=1012|3,V=&lt;&gt;Situation:\";$G$1;M$2;$A21;M$3;$J$1)": 96,_x000D_
    "=RIK_AC(\"INF02__;INF02@E=1,S=1031,G=0,T=0,P=0:@R=A,S=1000,V={0}:R=B,S=1022,V={1}:R=C,S=1001|1,V={2}:R=D,S=1023,V={3}:R=E,S=1044,V={4}:R=F,S=1012|3,V=&lt;&gt;Situation:\";$G$1;N$2;$A20;N$3;$J$1)": 97,_x000D_
    "=RIK_AC(\"INF02__;INF02@E=1,S=1031,G=0,T=0,P=0:@R=A,S=1000,V={0}:R=B,S=1022,V={1}:R=C,S=1001|1,V={2}:R=D,S=1023,V={3}:R=E,S=1044,V={4}:R=F,S=1012|3,V=&lt;&gt;Situation:\";$G$1;M$2;$A20;M$3;$J$1)": 98,_x000D_
    "=RIK_AC(\"INF02__;INF02@E=1,S=1031,G=0,T=0,P=0:@R=A,S=1000,V={0}:R=B,S=1022,V={1}:R=C,S=1001|1,V={2}:R=D,S=1023,V={3}:R=E,S=1044,V={4}:R=F,S=1012|3,V=&lt;&gt;Situation:\";$G$1;N$2;$A19;N$3;$J$1)": 99,_x000D_
    "=RIK_AC(\"INF02__;INF02@E=1,S=1031,G=0,T=0,P=0:@R=A,S=1000,V={0}:R=B,S=1022,V={1}:R=C,S=1001|1,V={2}:R=D,S=1023,V={3}:R=E,S=1044,V={4}:R=F,S=1012|3,V=&lt;&gt;Situation:\";$G$1;M$2;$A19;M$3;$J$1)": 100,_x000D_
    "=RIK_AC(\"INF02__;INF02@E=1,S=1031,G=0,T=0,P=0:@R=A,S=1000,V={0}:R=B,S=1022,V={1}:R=C,S=1001|1,V={2}:R=D,S=1023,V={3}:R=E,S=1044,V={4}:R=F,S=1012|3,V=&lt;&gt;Situation:\";$G$1;N$2;$A18;N$3;$J$1)": 101,_x000D_
    "=RIK_AC(\"INF02__;INF02@E=1,S=1031,G=0,T=0,P=0:@R=A,S=1000,V={0}:R=B,S=1022,V={1}:R=C,S=1001|1,V={2}:R=D,S=1023,V={3}:R=E,S=1044,V={4}:R=F,S=1012|3,V=&lt;&gt;Situation:\";$G$1;M$2;$A18;M$3;$J$1)": 102,_x000D_
    "=RIK_AC(\"INF02__;INF02@E=1,S=1031,G=0,T=0,P=0:@R=A,S=1000,V={0}:R=B,S=1022,V={1}:R=C,S=1001|1,V={2}:R=D,S=1023,V={3}:R=E,S=1044,V={4}:R=F,S=1012|3,V=&lt;&gt;Situation:\";$G$1;N$2;$A17;N$3;$J$1)": 103,_x000D_
    "=RIK_AC(\"INF02__;INF02@E=1,S=1031,G=0,T=0,P=0:@R=A,S=1000,V={0}:R=B,S=1022,V={1}:R=C,S=1001|1,V={2}:R=D,S=1023,V={3}:R=E,S=1044,V={4}:R=F,S=1012|3,V=&lt;&gt;Situation:\";$G$1;M$2;$A17;M$3;$J$1)": 104,_x000D_
    "=RIK_AC(\"INF02__;INF02@E=1,S=1031,G=0,T=0,P=0:@R=A,S=1000,V={0}:R=B,S=1022,V={1}:R=C,S=1001|1,V={2}:R=D,S=1023,V={3}:R=E,S=1044,V={4}:R=F,S=1012|3,V=&lt;&gt;Situation:\";$G$1;N$2;$A16;N$3;$J$1)": 105,_x000D_
    "=RIK_AC(\"INF02__;INF02@E=1,S=1031,G=0,T=0,P=0:@R=A,S=1000,V={0}:R=B,S=1022,V={1}:R=C,S=1001|1,V={2}:R=D,S=1023,V={3}:R=E,S=1044,V={4}:R=F,S=1012|3,V=&lt;&gt;Situation:\";$G$1;M$2;$A16;M$3;$J$1)": 106,_x000D_
    "=RIK_AC(\"INF02__;INF02@E=1,S=1031,G=0,T=0,P=0:@R=A,S=1000,V={0}:R=B,S=1022,V={1}:R=C,S=1001|1,V={2}:R=D,S=1023,V={3}:R=E,S=1044,V={4}:R=F,S=1012|3,V=&lt;&gt;Situation:\";$G$1;D$2;$A28;D$3;$J$1)": 107,_x000D_
    "=RIK_AC(\"INF02__;INF02@E=1,S=1031,G=0,T=0,P=0:@R=A,S=1000,V={0}:R=B,S=1022,V={1}:R=C,S=1001|1,V={2}:R=D,S=1023,V={3}:R=E,S=1044,V={4}:R=F,S=1012|3,V=&lt;&gt;Situation:\";$G$1;C$2;$A28;C$3;$J$1)": 108,_x000D_
    "=RIK_AC(\"INF02__;INF02@E=1,S=1031,G=0,T=0,P=0:@R=A,S=1000,V={0}:R=B,S=1022,V={1}:R=C,S=1001|1,V={2}:R=D,S=1023,V={3}:R=E,S=1044,V={4}:R=F,S=1012|3,V=&lt;&gt;Situation:\";$G$1;D$2;$A27;D$3;$J$1)": 109,_x000D_
    "=RIK_AC(\"INF02__;INF02@E=1,S=1031,G=0,T=0,P=0:@R=A,S=1000,V={0}:R=B,S=1022,V={1}:R=C,S=1001|1,V={2}:R=D,S=1023,V={3}:R=E,S=1044,V={4}:R=F,S=1012|3,V=&lt;&gt;Situation:\";$G$1;C$2;$A27;C$3;$J$1)": 110,_x000D_
    "=RIK_AC(\"INF02__;INF02@E=1,S=1031,G=0,T=0,P=0:@R=A,S=1000,V={0}:R=B,S=1022,V={1}:R=C,S=1001|1,V={2}:R=D,S=1023,V={3}:R=E,S=1044,V={4}:R=F,S=1012|3,V=&lt;&gt;Situation:\";$G$1;D$2;$A26;D$3;$J$1)": 111,_x000D_
    "=RIK_AC(\"INF02__;INF02@E=1,S=1031,G=0,T=0,P=0:@R=A,S=1000,V={0}:R=B,S=1022,V={1}:R=C,S=1001|1,V={2}:R=D,S=1023,V={3}:R=E,S=1044,V={4}:R=F,S=1012|3,V=&lt;&gt;Situation:\";$G$1;C$2;$A26;C$3;$J$1)": 112,_x000D_
    "=RIK_AC(\"INF02__;INF02@E=1,S=1031,G=0,T=0,P=0:@R=A,S=1000,V={0}:R=B,S=1022,V={1}:R=C,S=1001|1,V={2}:R=D,S=1023,V={3}:R=E,S=1044,V={4}:R=F,S=1012|3,V=&lt;&gt;Situation:\";$G$1;D$2;$A25;D$3;$J$1)": 113,_x000D_
    "=RIK_AC(\"INF02__;INF02@E=1,S=1031,G=0,T=0,P=0:@R=A,S=1000,V={0}:R=B,S=1022,V={1}:R=C,S=1001|1,V={2}:R=D,S=1023,V={3}:R=E,S=1044,V={4}:R=F,S=1012|3,V=&lt;&gt;Situation:\";$G$1;C$2;$A25;C$3;$J$1)": 114,_x000D_
    "=RIK_AC(\"INF02__;INF02@E=1,S=1031,G=0,T=0,P=0:@R=A,S=1000,V={0}:R=B,S=1022,V={1}:R=C,S=1001|1,V={2}:R=D,S=1023,V={3}:R=E,S=1044,V={4}:R=F,S=1012|3,V=&lt;&gt;Situation:\";$G$1;D$2;$A24;D$3;$J$1)": 115,_x000D_
    "=RIK_AC(\"INF02__;INF02@E=1,S=1031,G=0,T=0,P=0:@R=A,S=1000,V={0}:R=B,S=1022,V={1}:R=C,S=1001|1,V={2}:R=D,S=1023,V={3}:R=E,S=1044,V={4}:R=F,S=1012|3,V=&lt;&gt;Situation:\";$G$1;C$2;$A24;C$3;$J$1)": 116,_x000D_
    "=RIK_AC(\"INF02__;INF02@E=1,S=1031,G=0,T=0,P=0:@R=A,S=1000,V={0}:R=B,S=1022,V={1}:R=C,S=1001|1,V={2}:R=D,S=1023,V={3}:R=E,S=1044,V={4}:R=F,S=1012|3,V=&lt;&gt;Situation:\";$G$1;D$2;$A23;D$3;$J$1)": 117,_x000D_
    "=RIK_AC(\"INF02__;INF02@E=1,S=1031,G=0,T=0,P=0:@R=A,S=1000,V={0}:R=B,S=1022,V={1}:R=C,S=1001|1,V={2}:R=D,S=1023,V={3}:R=E,S=1044,V={4}:R=F,S=1012|3,V=&lt;&gt;Situation:\";$G$1;C$2;$A23;C$3;$J$1)": 118,_x000D_
    "=RIK_AC(\"INF02__;INF02@E=1,S=1031,G=0,T=0,P=0:@R=A,S=1000,V={0}:R=B,S=1022,V={1}:R=C,S=1001|1,V={2}:R=D,S=1023,V={3}:R=E,S=1044,V={4}:R=F,S=1012|3,V=&lt;&gt;Situation:\";$G$1;D$2;$A22;D$3;$J$1)": 119,_x000D_
    "=RIK_AC(\"INF02__;INF02@E=1,S=1031,G=0,T=0,P=0:@R=A,S=1000,V={0}:R=B,S=1022,V={1}:R=C,S=1001|1,V={2}:R=D,S=1023,V={3}:R=E,S=1044,V={4}:R=F,S=1012|3,V=&lt;&gt;Situation:\";$G$1;C$2;$A22;C$3;$J$1)": 120,_x000D_
    "=RIK_AC(\"INF02__;INF02@E=1,S=1031,G=0,T=0,P=0:@R=A,S=1000,V={0}:R=B,S=1022,V={1}:R=C,S=1001|1,V={2}:R=D,S=1023,V={3}:R=E,S=1044,V={4}:R=F,S=1012|3,V=&lt;&gt;Situation:\";$G$1;D$2;$A21;D$3;$J$1)": 121,_x000D_
    "=RIK_AC(\"INF02__;INF02@E=1,S=1031,G=0,T=0,P=0:@R=A,S=1000,V={0}:R=B,S=1022,V={1}:R=C,S=1001|1,V={2}:R=D,S=1023,V={3}:R=E,S=1044,V={4}:R=F,S=1012|3,V=&lt;&gt;Situation:\";$G$1;C$2;$A21;C$3;$J$1)": 122,_x000D_
    "=RIK_AC(\"INF02__;INF02@E=1,S=1031,G=0,T=0,P=0:@R=A,S=1000,V={0}:R=B,S=1022,V={1}:R=C,S=1001|1,V={2}:R=D,S=1023,V={3}:R=E,S=1044,V={4}:R=F,S=1012|3,V=&lt;&gt;Situation:\";$G$1;D$2;$A20;D$3;$J$1)": 123,_x000D_
    "=RIK_AC(\"INF02__;INF02@E=1,S=1031,G=0,T=0,P=0:@R=A,S=1000,V={0}:R=B,S=1022,V={1}:R=C,S=1001|1,V={2}:R=D,S=1023,V={3}:R=E,S=1044,V={4}:R=F,S=1012|3,V=&lt;&gt;Situation:\";$G$1;C$2;$A20;C$3;$J$1)": 124,_x000D_
    "=RIK_AC(\"INF02__;INF02@E=1,S=1031,G=0,T=0,P=0:@R=A,S=1000,V={0}:R=B,S=1022,V={1}:R=C,S=1001|1,V={2}:R=D,S=1023,V={3}:R=E,S=1044,V={4}:R=F,S=1012|3,V=&lt;&gt;Situation:\";$G$1;D$2;$A19;D$3;$J$1)": 125,_x000D_
    "=RIK_AC(\"INF02__;INF02@E=1,S=1031,G=0,T=0,P=0:@R=A,S=1000,V={0}:R=B,S=1022,V={1}:R=C,S=1001|1,V={2}:R=D,S=1023,V={3}:R=E,S=1044,V={4}:R=F,S=1012|3,V=&lt;&gt;Situation:\";$G$1;C$2;$A19;C$3;$J$1)": 126,_x000D_
    "=RIK_AC(\"INF02__;INF02@E=1,S=1031,G=0,T=0,P=0:@R=A,S=1000,V={0}:R=B,S=1022,V={1}:R=C,S=1001|1,V={2}:R=D,S=1023,V={3}:R=E,S=1044,V={4}:R=F,S=1012|3,V=&lt;&gt;Situation:\";$G$1;D$2;$A18;D$3;$J$1)": 127,_x000D_
    "=RIK_AC(\"INF02__;INF02@E=1,S=1031,G=0,T=0,P=0:@R=A,S=1000,V={0}:R=B,S=1022,V={1}:R=C,S=1001|1,V={2}:R=D,S=1023,V={3}:R=E,S=1044,V={4}:R=F,S=1012|3,V=&lt;&gt;Situation:\";$G$1;C$2;$A18;C$3;$J$1)": 128,_x000D_
    "=RIK_AC(\"INF02__;INF02@E=1,S=1031,G=0,T=0,P=0:@R=A,S=1000,V={0}:R=B,S=1022,V={1}:R=C,S=1001|1,V={2}:R=D,S=1023,V={3}:R=E,S=1044,V={4}:R=F,S=1012|3,V=&lt;&gt;Situation:\";$G$1;D$2;$A17;D$3;$J$1)": 129,_x000D_
    "=RIK_AC(\"INF02__;INF02@E=1,S=1031,G=0,T=0,P=0:@R=A,S=1000,V={0}:R=B,S=1022,V={1}:R=C,S=1001|1,V={2}:R=D,S=1023,V={3}:R=E,S=1044,V={4}:R=F,S=1012|3,V=&lt;&gt;Situation:\";$G$1;C$2;$A17;C$3;$J$1)": 130,_x000D_
    "=RIK_AC(\"INF02__;INF02@E=1,S=1031,G=0,T=0,P=0:@R=A,S=1000,V={0}:R=B,S=1022,V={1}:R=C,S=1001|1,V={2}:R=D,S=1023,V={3}:R=E,S=1044,V={4}:R=F,S=1012|3,V=&lt;&gt;Situation:\";$G$1;D$2;$A16;D$3;$J$1)": 131,_x000D_
    "=RIK_AC(\"INF02__;INF02@E=1,S=1031,G=0,T=0,P=0:@R=A,S=1000,V={0}:R=B,S=1022,V={1}:R=C,S=1001|1,V={2}:R=D,S=1023,V={3}:R=E,S=1044,V={4}:R=F,S=1012|3,V=&lt;&gt;Situation:\";$G$1;C$2;$A16;C$3;$J$1)": 132,_x000D_
    "=RIK_AC(\"INF02__;INF02@E=1,S=1031,G=0,T=0,P=0:@R=A,S=1000,V={0}:R=B,S=1022,V={1}:R=C,S=1001|1,V={2}:R=D,S=1023,V={3}:R=E,S=1044,V={4}:R=F,S=1012|3,V=&lt;&gt;Situation:\";$G$1;N$2;$A14;N$3;$J$1)": 133,_x000D_
    "=RIK_AC(\"INF02__;INF02@E=1,S=1031,G=0,T=0,P=0:@R=A,S=1000,V={0}:R=B,S=1022,V={1}:R=C,S=1001|1,V={2}:R=D,S=1023,V={3}:R=E,S=1044,V={4}:R=F,S=1012|3,V=&lt;&gt;Situation:\";$G$1;M$2;$A14;M$3;$J$1)": 134,_x000D_
    "=RIK_AC(\"INF02__;INF02@E=1,S=1031,G=0,T=0,P=0:@R=A,S=1000,V={0}:R=B,S=1022,V={1}:R=C,S=1001|1,V={2}:R=D,S=1023,V={3}:R=E,S=1044,V={4}:R=F,S=1012|3,V=&lt;&gt;Situation:\";$G$1;N$2;$A13;N$3;$J$1)": 135,_x000D_
    "=RIK_AC(\"INF02__;INF02@E=1,S=1031,G=0,T=0,P=0:@R=A,S=1000,V={0}:R=B,S=1022,V={1}:R=C,S=1001|1,V={2}:R=D,S=1023,V={3}:R=E,S=1044,V={4}:R=F,S=1012|3,V=&lt;&gt;Situation:\";$G$1;M$2;$A13;M$3;$J$1)": 136,_x000D_
    "=RIK_AC(\"INF02__;INF02@E=1,S=1031,G=0,T=0,P=0:@R=A,S=1000,V={0}:R=B,S=1022,V={1}:R=C,S=1001|1,V={2}:R=D,S=1023,V={3}:R=E,S=1044,V={4}:R=F,S=1012|3,V=&lt;&gt;Situation:\";$G$1;N$2;$A12;N$3;$J$1)": 137,_x000D_
    "=RIK_AC(\"INF02__;INF02@E=1,S=1031,G=0,T=0,P=0:@R=A,S=1000,V={0}:R=B,S=1022,V={1}:R=C,S=1001|1,V={2}:R=D,S=1023,V={3}:R=E,S=1044,V={4}:R=F,S=1012|3,V=&lt;&gt;Situation:\";$G$1;M$2;$A12;M$3;$J$1)": 138,_x000D_
    "=RIK_AC(\"INF02__;INF02@E=1,S=1031,G=0,T=0,P=0:@R=A,S=1000,V={0}:R=B,S=1022,V={1}:R=C,S=1001|1,V={2}:R=D,S=1023,V={3}:R=E,S=1044,V={4}:R=F,S=1012|3,V=&lt;&gt;Situation:\";$G$1;N$2;$A11;N$3;$J$1)": 139,_x000D_
    "=RIK_AC(\"INF02__;INF02@E=1,S=1031,G=0,T=0,P=0:@R=A,S=1000,V={0}:R=B,S=1022,V={1}:R=C,S=1001|1,V={2}:R=D,S=1023,V={3}:R=E,S=1044,V={4}:R=F,S=1012|3,V=&lt;&gt;Situation:\";$G$1;M$2;$A11;M$3;$J$1)": 140,_x000D_
    "=RIK_AC(\"INF02__;INF02@E=1,S=1031,G=0,T=0,P=0:@R=A,S=1000,V={0}:R=B,S=1022,V={1}:R=C,S=1001|1,V={2}:R=D,S=1023,V={3}:R=E,S=1044,V={4}:R=F,S=1012|3,V=&lt;&gt;Situation:\";$G$1;N$2;$A10;N$3;$J$1)": 141,_x000D_
    "=RIK_AC(\"INF02__;INF02@E=1,S=1031,G=0,T=0,P=0:@R=A,S=1000,V={0}:R=B,S=1022,V={1}:R=C,S=1001|1,V={2}:R=D,S=1023,V={3}:R=E,S=1044,V={4}:R=F,S=1012|3,V=&lt;&gt;Situation:\";$G$1;M$2;$A10;M$3;$J$1)": 142,_x000D_
    "=RIK_AC(\"INF02__;INF02@E=1,S=1031,G=0,T=0,P=0:@R=A,S=1000,V={0}:R=B,S=1022,V={1}:R=C,S=1001|1,V={2}:R=D,S=1023,V={3}:R=E,S=1044,V={4}:R=F,S=1012|3,V=&lt;&gt;Situation:\";$G$1;D$2;$A14;D$3;$J$1)": 143,_x000D_
    "=RIK_AC(\"INF02__;INF02@E=1,S=1031,G=0,T=0,P=0:@R=A,S=1000,V={0}:R=B,S=1022,V={1}:R=C,S=1001|1,V={2}:R=D,S=1023,V={3}:R=E,S=1044,V={4}:R=F,S=1012|3,V=&lt;&gt;Situation:\";$G$1;C$2;$A14;C$3;$J$1)": 144,_x000D_
    "=RIK_AC(\"INF02__;INF02@E=1,S=1031,G=0,T=0,P=0:@R=A,S=1000,V={0}:R=B,S=1022,V={1}:R=C,S=1001|1,V={2}:R=D,S=1023,V={3}:R=E,S=1044,V={4}:R=F,S=1012|3,V=&lt;&gt;Situation:\";$G$1;D$2;$A13;D$3;$J$1)": 145,_x000D_
    "=RIK_AC(\"INF02__;INF02@E=1,S=1031,G=0,T=0,P=0:@R=A,S=1000,V={0}:R=B,S=1022,V={1}:R=C,S=1001|1,V={2}:R=D,S=1023,V={3}:R=E,S=1044,V={4}:R=F,S=1012|3,V=&lt;&gt;Situation:\";$G$1;C$2;$A13;C$3;$J$1)": 146,_x000D_
    "=RIK_AC(\"INF02__;INF02@E=1,S=1031,G=0,T=0,P=0:@R=A,S=1000,V={0}:R=B,S=1022,V={1}:R=C,S=1001|1,V={2}:R=D,S=1023,V={3}:R=E,S=1044,V={4}:R=F,S=1012|3,V=&lt;&gt;Situation:\";$G$1;D$2;$A12;D$3;$J$1)": 147,_x000D_
    "=RIK_AC(\"INF02__;INF02@E=1,S=1031,G=0,T=0,P=0:@R=A,S=1000,V={0}:R=B,S=1022,V={1}:R=C,S=1001|1,V={2}:R=D,S=1023,V={3}:R=E,S=1044,V={4}:R=F,S=1012|3,V=&lt;&gt;Situation:\";$G$1;C$2;$A12;C$3;$J$1)": 148,_x000D_
    "=RIK_AC(\"INF02__;INF02@E=1,S=1031,G=0,T=0,P=0:@R=A,S=1000,V={0}:R=B,S=1022,V={1}:R=C,S=1001|1,V={2}:R=D,S=1023,V={3}:R=E,S=1044,V={4}:R=F,S=1012|3,V=&lt;&gt;Situation:\";$G$1;D$2;$A11;D$3;$J$1)": 149,_x000D_
    "=RIK_AC(\"INF02__;INF02@E=1,S=1031,G=0,T=0,P=0:@R=A,S=1000,V={0}:R=B,S=1022,V={1}:R=C,S=1001|1,V={2}:R=D,S=1023,V={3}:R=E,S=1044,V={4}:R=F,S=1012|3,V=&lt;&gt;Situation:\";$G$1;C$2;$A11;C$3;$J$1)": 150,_x000D_
    "=RIK_AC(\"INF02__;INF02@E=1,S=1031,G=0,T=0,P=0:@R=A,S=1000,V={0}:R=B,S=1022,V={1}:R=C,S=1001|1,V={2}:R=D,S=1023,V={3}:R=E,S=1044,V={4}:R=F,S=1012|3,V=&lt;&gt;Situation:\";$G$1;D$2;$A10;D$3;$J$1)": 151,_x000D_
    "=RIK_AC(\"INF02__;INF02@E=1,S=1031,G=0,T=0,P=0:@R=A,S=1000,V={0}:R=B,S=1022,V={1}:R=C,S=1001|1,V={2}:R=D,S=1023,V={3}:R=E,S=1044,V={4}:R=F,S=1012|3,V=&lt;&gt;Situation:\";$G$1;C$2;$A10;C$3;$J$1)": 152,_x000D_
    "=RIK_AC(\"INF02__;INF02@E=1,S=1031,G=0,T=0,P=0:@R=A,S=1000,V={0}:R=B,S=1022,V={1}:R=C,S=1001|1,V={2}:R=D,S=1023,V={3}:R=E,S=1044,V={4}:R=F,S=1012|3,V=&lt;&gt;Situation:\";$G$1;N$2;$A8;N$3;$J$1)": 153,_x000D_
    "=RIK_AC(\"INF02__;INF02@E=1,S=1031,G=0,T=0,P=0:@R=A,S=1000,V={0}:R=B,S=1022,V={1}:R=C,S=1001|1,V={2}:R=D,S=1023,V={3}:R=E,S=1044,V={4}:R=F,S=1012|3,V=&lt;&gt;Situation:\";$G$1;M$2;$A8;M$3;$J$1)": 154,_x000D_
    "=RIK_AC(\"INF02__;INF02@E=1,S=1031,G=0,T=0,P=0:@R=A,S=1000,V={0}:R=B,S=1022,V={1}:R=C,S=1001|1,V={2}:R=D,S=1023,V={3}:R=E,S=1044,V={4}:R=F,S=1012|3,V=&lt;&gt;Situation:\";$G$1;N$2;$A7;N$3;$J$1)": 155,_x000D_
    "=RIK_AC(\"INF02__;INF02@E=1,S=1031,G=0,T=0,P=0:@R=A,S=1000,V={0}:R=B,S=1022,V={1}:R=C,S=1001|1,V={2}:R=D,S=1023,V={3}:R=E,S=1044,V={4}:R=F,S=1012|3,V=&lt;&gt;Situation:\";$G$1;M$2;$A7;M$3;$J$1)": 156,_x000D_
    "=RIK_AC(\"INF02__;INF02@E=1,S=1031,G=0,T=0,P=0:@R=A,S=1000,V={0}:R=B,S=1022,V={1}:R=C,S=1001|1,V={2}:R=D,S=1023,V={3}:R=E,S=1044,V={4}:R=F,S=1012|3,V=&lt;&gt;Situation:\";$G$1;N$2;$A6;N$3;$J$1)": 157,_x000D_
    "=RIK_AC(\"INF02__;INF02@E=1,S=1031,G=0,T=0,P=0:@R=A,S=1000,V={0}:R=B,S=1022,V={1}:R=C,S=1001|1,V={2}:R=D,S=1023,V={3}:R=E,S=1044,V={4}:R=F,S=1012|3,V=&lt;&gt;Situation:\";$G$1;M$2;$A6;M$3;$J$1)": 158,_x000D_
    "=RIK_AC(\"INF02__;INF02@E=1,S=1031,G=0,T=0,P=0:@R=A,S=1000,V={0}:R=B,S=1022,V={1}:R=C,S=1001|1,V={2}:R=D,S=1023,V={3}:R=E,S=1044,V={4}:R=F,S=1012|3,V=&lt;&gt;Situation:\";$G$1;D$2;$A8;D$3;$J$1)": 159,_x000D_
    "=RIK_AC(\"INF02__;INF02@E=1,S=1031,G=0,T=0,P=0:@R=A,S=1000,V={0}:R=B,S=1022,V={1}:R=C,S=1001|1,V={2}:R=D,S=1023,V={3}:R=E,S=1044,V={4}:R=F,S=1012|3,V=&lt;&gt;Situation:\";$G$1;C$2;$A8;C$3;$J$1)": 160,_x000D_
    "=RIK_AC(\"INF02__;INF02@E=1,S=1031,G=0,T=0,P=0:@R=A,S=1000,V={0}:R=B,S=1022,V={1}:R=C,S=1001|1,V={2}:R=D,S=1023,V={3}:R=E,S=1044,V={4}:R=F,S=1012|3,V=&lt;&gt;Situation:\";$G$1;D$2;$A7;D$3;$J$1)": 161,_x000D_
    "=RIK_AC(\"INF02__;INF02@E=1,S=1031,G=0,T=0,P=0:@R=A,S=1000,V={0}:R=B,S=1022,V={1}:R=C,S=1001|1,V={2}:R=D,S=1023,V={3}:R=E,S=1044,V={4}:R=F,S=1012|3,V=&lt;&gt;Situation:\";$G$1;C$2;$A7;C$3;$J$1)": 162,_x000D_
    "=RIK_AC(\"INF02__;INF02@E=1,S=1031,G=0,T=0,P=0:@R=A,S=1000,V={0}:R=B,S=1022,V={1}:R=C,S=1001|1,V={2}:R=D,S=1023,V={3}:R=E,S=1044,V={4}:R</t>
  </si>
  <si>
    <t>706*</t>
  </si>
  <si>
    <t>71*</t>
  </si>
  <si>
    <t>601*</t>
  </si>
  <si>
    <t>6031*</t>
  </si>
  <si>
    <t>6032*,6033*</t>
  </si>
  <si>
    <t>661*,662*,663*,6661*</t>
  </si>
  <si>
    <t>681*</t>
  </si>
  <si>
    <t>659*,6911*,6912*</t>
  </si>
  <si>
    <t>701*</t>
  </si>
  <si>
    <t>702*,703*,704*,705*</t>
  </si>
  <si>
    <t>7721*</t>
  </si>
  <si>
    <t>7722*</t>
  </si>
  <si>
    <t>776*</t>
  </si>
  <si>
    <t>777*</t>
  </si>
  <si>
    <t>Autres produits financiers</t>
  </si>
  <si>
    <t>779*,781*,787*,791*,797*</t>
  </si>
  <si>
    <t>602*,608*</t>
  </si>
  <si>
    <t>664*,6662*,668*</t>
  </si>
  <si>
    <t>752*</t>
  </si>
  <si>
    <t>652*</t>
  </si>
  <si>
    <t>671*,672*,673*,674*,675*</t>
  </si>
  <si>
    <t>677*</t>
  </si>
  <si>
    <t>678*,679*,687*,697*</t>
  </si>
  <si>
    <t>656*,676*</t>
  </si>
  <si>
    <t>6913*,6914*</t>
  </si>
  <si>
    <t>604*,605*,611*,612*,613*,614*,616*,618*,621*,622*,623*,624*,625*,626*,627*,628*,631*,632*,633*,634*,635*,637*,638*,667*</t>
  </si>
  <si>
    <t>724*</t>
  </si>
  <si>
    <t>72*,&lt;&gt;724*</t>
  </si>
  <si>
    <t>771*,773*,774*,775*,778*</t>
  </si>
  <si>
    <t>759*,798*,799*</t>
  </si>
  <si>
    <t>89*</t>
  </si>
  <si>
    <t>87*</t>
  </si>
  <si>
    <t>651*,654*,658*</t>
  </si>
  <si>
    <t>81*</t>
  </si>
  <si>
    <t>707*,751*,754*,756*,758*</t>
  </si>
  <si>
    <t>82*</t>
  </si>
  <si>
    <t>83*</t>
  </si>
  <si>
    <t>85*</t>
  </si>
  <si>
    <t>86*</t>
  </si>
  <si>
    <t>84*,88*</t>
  </si>
  <si>
    <t>=F,S=1012|3,V=&lt;&gt;Situation:\";$G$1;D$2;$A6;D$3;$J$1)": 163,_x000D_
    "=RIK_AC(\"INF02__;INF02@E=1,S=1031,G=0,T=0,P=0:@R=A,S=1000,V={0}:R=B,S=1022,V={1}:R=C,S=1001|1,V={2}:R=D,S=1023,V={3}:R=E,S=1044,V={4}:R=F,S=1012|3,V=&lt;&gt;Situation:\";$G$1;C$2;$A6;C$3;$J$1)": 164,_x000D_
    "=RIK_AC(\"INF02__;INF02@E=1,S=1031,G=0,T=0,P=0:@R=A,S=1000,V={0}:R=B,S=1022,V={1}:R=C,S=1001|1,V={2}:R=D,S=1023,V={3}:R=E,S=1044,V={4}:R=F,S=1012|3,V=&lt;&gt;Situation:\";$G$1;C$2;$C6;C$3;$J$1)": 165,_x000D_
    "=RIK_AC(\"INF02__;INF02@E=1,S=1031,G=0,T=0,P=0:@R=A,S=1000,V={0}:R=B,S=1022,V={1}:R=C,S=1001|1,V={2}:R=D,S=1023,V={3}:R=E,S=1044,V={4}:R=F,S=1012|3,V=&lt;&gt;Situation:\";$G$1;C$2;$B6;C$3;$J$1)": 166,_x000D_
    "=RIK_AC(\"INF02__;INF02@E=1,S=1031,G=0,T=0,P=0:@R=A,S=1000,V={0}:R=B,S=1022,V={1}:R=C,S=1001|1,V={2}:R=D,S=1023,V={3}:R=E,S=1044,V={4}:R=F,S=1012|3,V=&lt;&gt;Situation:\";$G$1;C$2;$B7;C$3;$J$1)": 167,_x000D_
    "=RIK_AC(\"INF02__;INF02@E=1,S=1031,G=0,T=0,P=0:@R=A,S=1000,V={0}:R=B,S=1022,V={1}:R=C,S=1001|1,V={2}:R=D,S=1023,V={3}:R=E,S=1044,V={4}:R=F,S=1012|3,V=&lt;&gt;Situation:\";$G$1;D$2;$B7;D$3;$J$1)": 168,_x000D_
    "=RIK_AC(\"INF02__;INF02@E=1,S=1031,G=0,T=0,P=0:@R=A,S=1000,V={0}:R=B,S=1022,V={1}:R=C,S=1001|1,V={2}:R=D,S=1023,V={3}:R=E,S=1044,V={4}:R=F,S=1012|3,V=&lt;&gt;Situation:\";$G$1;C$2;$B8;C$3;$J$1)": 169,_x000D_
    "=RIK_AC(\"INF02__;INF02@E=1,S=1031,G=0,T=0,P=0:@R=A,S=1000,V={0}:R=B,S=1022,V={1}:R=C,S=1001|1,V={2}:R=D,S=1023,V={3}:R=E,S=1044,V={4}:R=F,S=1012|3,V=&lt;&gt;Situation:\";$G$1;D$2;$B8;D$3;$J$1)": 170,_x000D_
    "=RIK_AC(\"INF02__;INF02@E=1,S=1031,G=0,T=0,P=0:@R=A,S=1000,V={0}:R=B,S=1022,V={1}:R=C,S=1001|1,V={2}:R=D,S=1023,V={3}:R=E,S=1044,V={4}:R=F,S=1012|3,V=&lt;&gt;Situation:\";$G$1;C$2;$B9;C$3;$J$1)": 171,_x000D_
    "=RIK_AC(\"INF02__;INF02@E=1,S=1031,G=0,T=0,P=0:@R=A,S=1000,V={0}:R=B,S=1022,V={1}:R=C,S=1001|1,V={2}:R=D,S=1023,V={3}:R=E,S=1044,V={4}:R=F,S=1012|3,V=&lt;&gt;Situation:\";$G$1;D$2;$B9;D$3;$J$1)": 172,_x000D_
    "=RIK_AC(\"INF02__;INF02@E=1,S=1031,G=0,T=0,P=0:@R=A,S=1000,V={0}:R=B,S=1022,V={1}:R=C,S=1001|1,V={2}:R=D,S=1023,V={3}:R=E,S=1044,V={4}:R=F,S=1012|3,V=&lt;&gt;Situation:\";$G$1;C$2;$B10;C$3;$J$1)": 173,_x000D_
    "=RIK_AC(\"INF02__;INF02@E=1,S=1031,G=0,T=0,P=0:@R=A,S=1000,V={0}:R=B,S=1022,V={1}:R=C,S=1001|1,V={2}:R=D,S=1023,V={3}:R=E,S=1044,V={4}:R=F,S=1012|3,V=&lt;&gt;Situation:\";$G$1;D$2;$B10;D$3;$J$1)": 174,_x000D_
    "=RIK_AC(\"INF02__;INF02@E=1,S=1031,G=0,T=0,P=0:@R=A,S=1000,V={0}:R=B,S=1022,V={1}:R=C,S=1001|1,V={2}:R=D,S=1023,V={3}:R=E,S=1044,V={4}:R=F,S=1012|3,V=&lt;&gt;Situation:\";$G$1;C$2;$B11;C$3;$J$1)": 175,_x000D_
    "=RIK_AC(\"INF02__;INF02@E=1,S=1031,G=0,T=0,P=0:@R=A,S=1000,V={0}:R=B,S=1022,V={1}:R=C,S=1001|1,V={2}:R=D,S=1023,V={3}:R=E,S=1044,V={4}:R=F,S=1012|3,V=&lt;&gt;Situation:\";$G$1;D$2;$B11;D$3;$J$1)": 176,_x000D_
    "=RIK_AC(\"INF02__;INF02@E=1,S=1031,G=0,T=0,P=0:@R=A,S=1000,V={0}:R=B,S=1022,V={1}:R=C,S=1001|1,V={2}:R=D,S=1023,V={3}:R=E,S=1044,V={4}:R=F,S=1012|3,V=&lt;&gt;Situation:\";$G$1;C$2;$B12;C$3;$J$1)": 177,_x000D_
    "=RIK_AC(\"INF02__;INF02@E=1,S=1031,G=0,T=0,P=0:@R=A,S=1000,V={0}:R=B,S=1022,V={1}:R=C,S=1001|1,V={2}:R=D,S=1023,V={3}:R=E,S=1044,V={4}:R=F,S=1012|3,V=&lt;&gt;Situation:\";$G$1;D$2;$B12;D$3;$J$1)": 178,_x000D_
    "=RIK_AC(\"INF02__;INF02@E=1,S=1031,G=0,T=0,P=0:@R=A,S=1000,V={0}:R=B,S=1022,V={1}:R=C,S=1001|1,V={2}:R=D,S=1023,V={3}:R=E,S=1044,V={4}:R=F,S=1012|3,V=&lt;&gt;Situation:\";$G$1;C$2;$B13;C$3;$J$1)": 179,_x000D_
    "=RIK_AC(\"INF02__;INF02@E=1,S=1031,G=0,T=0,P=0:@R=A,S=1000,V={0}:R=B,S=1022,V={1}:R=C,S=1001|1,V={2}:R=D,S=1023,V={3}:R=E,S=1044,V={4}:R=F,S=1012|3,V=&lt;&gt;Situation:\";$G$1;D$2;$B13;D$3;$J$1)": 180,_x000D_
    "=RIK_AC(\"INF02__;INF02@E=1,S=1031,G=0,T=0,P=0:@R=A,S=1000,V={0}:R=B,S=1022,V={1}:R=C,S=1001|1,V={2}:R=D,S=1023,V={3}:R=E,S=1044,V={4}:R=F,S=1012|3,V=&lt;&gt;Situation:\";$G$1;C$2;$B14;C$3;$J$1)": 181,_x000D_
    "=RIK_AC(\"INF02__;INF02@E=1,S=1031,G=0,T=0,P=0:@R=A,S=1000,V={0}:R=B,S=1022,V={1}:R=C,S=1001|1,V={2}:R=D,S=1023,V={3}:R=E,S=1044,V={4}:R=F,S=1012|3,V=&lt;&gt;Situation:\";$G$1;D$2;$B14;D$3;$J$1)": 182,_x000D_
    "=RIK_AC(\"INF02__;INF02@E=1,S=1031,G=0,T=0,P=0:@R=A,S=1000,V={0}:R=B,S=1022,V={1}:R=C,S=1001|1,V={2}:R=D,S=1023,V={3}:R=E,S=1044,V={4}:R=F,S=1012|3,V=&lt;&gt;Situation:\";$G$1;C$2;$B15;C$3;$J$1)": 183,_x000D_
    "=RIK_AC(\"INF02__;INF02@E=1,S=1031,G=0,T=0,P=0:@R=A,S=1000,V={0}:R=B,S=1022,V={1}:R=C,S=1001|1,V={2}:R=D,S=1023,V={3}:R=E,S=1044,V={4}:R=F,S=1012|3,V=&lt;&gt;Situation:\";$G$1;D$2;$B15;D$3;$J$1)": 184,_x000D_
    "=RIK_AC(\"INF02__;INF02@E=1,S=1031,G=0,T=0,P=0:@R=A,S=1000,V={0}:R=B,S=1022,V={1}:R=C,S=1001|1,V={2}:R=D,S=1023,V={3}:R=E,S=1044,V={4}:R=F,S=1012|3,V=&lt;&gt;Situation:\";$G$1;C$2;$B16;C$3;$J$1)": 185,_x000D_
    "=RIK_AC(\"INF02__;INF02@E=1,S=1031,G=0,T=0,P=0:@R=A,S=1000,V={0}:R=B,S=1022,V={1}:R=C,S=1001|1,V={2}:R=D,S=1023,V={3}:R=E,S=1044,V={4}:R=F,S=1012|3,V=&lt;&gt;Situation:\";$G$1;D$2;$B16;D$3;$J$1)": 186,_x000D_
    "=RIK_AC(\"INF02__;INF02@E=1,S=1031,G=0,T=0,P=0:@R=A,S=1000,V={0}:R=B,S=1022,V={1}:R=C,S=1001|1,V={2}:R=D,S=1023,V={3}:R=E,S=1044,V={4}:R=F,S=1012|3,V=&lt;&gt;Situation:\";$G$1;C$2;$B17;C$3;$J$1)": 187,_x000D_
    "=RIK_AC(\"INF02__;INF02@E=1,S=1031,G=0,T=0,P=0:@R=A,S=1000,V={0}:R=B,S=1022,V={1}:R=C,S=1001|1,V={2}:R=D,S=1023,V={3}:R=E,S=1044,V={4}:R=F,S=1012|3,V=&lt;&gt;Situation:\";$G$1;D$2;$B17;D$3;$J$1)": 188,_x000D_
    "=RIK_AC(\"INF02__;INF02@E=1,S=1031,G=0,T=0,P=0:@R=A,S=1000,V={0}:R=B,S=1022,V={1}:R=C,S=1001|1,V={2}:R=D,S=1023,V={3}:R=E,S=1044,V={4}:R=F,S=1012|3,V=&lt;&gt;Situation:\";$G$1;C$2;$B18;C$3;$J$1)": 189,_x000D_
    "=RIK_AC(\"INF02__;INF02@E=1,S=1031,G=0,T=0,P=0:@R=A,S=1000,V={0}:R=B,S=1022,V={1}:R=C,S=1001|1,V={2}:R=D,S=1023,V={3}:R=E,S=1044,V={4}:R=F,S=1012|3,V=&lt;&gt;Situation:\";$G$1;D$2;$B18;D$3;$J$1)": 190,_x000D_
    "=RIK_AC(\"INF02__;INF02@E=1,S=1031,G=0,T=0,P=0:@R=A,S=1000,V={0}:R=B,S=1022,V={1}:R=C,S=1001|1,V={2}:R=D,S=1023,V={3}:R=E,S=1044,V={4}:R=F,S=1012|3,V=&lt;&gt;Situation:\";$G$1;C$2;$B19;C$3;$J$1)": 191,_x000D_
    "=RIK_AC(\"INF02__;INF02@E=1,S=1031,G=0,T=0,P=0:@R=A,S=1000,V={0}:R=B,S=1022,V={1}:R=C,S=1001|1,V={2}:R=D,S=1023,V={3}:R=E,S=1044,V={4}:R=F,S=1012|3,V=&lt;&gt;Situation:\";$G$1;D$2;$B19;D$3;$J$1)": 192,_x000D_
    "=RIK_AC(\"INF02__;INF02@E=1,S=1031,G=0,T=0,P=0:@R=A,S=1000,V={0}:R=B,S=1022,V={1}:R=C,S=1001|1,V={2}:R=D,S=1023,V={3}:R=E,S=1044,V={4}:R=F,S=1012|3,V=&lt;&gt;Situation:\";$G$1;C$2;$B20;C$3;$J$1)": 193,_x000D_
    "=RIK_AC(\"INF02__;INF02@E=1,S=1031,G=0,T=0,P=0:@R=A,S=1000,V={0}:R=B,S=1022,V={1}:R=C,S=1001|1,V={2}:R=D,S=1023,V={3}:R=E,S=1044,V={4}:R=F,S=1012|3,V=&lt;&gt;Situation:\";$G$1;D$2;$B20;D$3;$J$1)": 194,_x000D_
    "=RIK_AC(\"INF02__;INF02@E=1,S=1031,G=0,T=0,P=0:@R=A,S=1000,V={0}:R=B,S=1022,V={1}:R=C,S=1001|1,V={2}:R=D,S=1023,V={3}:R=E,S=1044,V={4}:R=F,S=1012|3,V=&lt;&gt;Situation:\";$G$1;C$2;$B21;C$3;$J$1)": 195,_x000D_
    "=RIK_AC(\"INF02__;INF02@E=1,S=1031,G=0,T=0,P=0:@R=A,S=1000,V={0}:R=B,S=1022,V={1}:R=C,S=1001|1,V={2}:R=D,S=1023,V={3}:R=E,S=1044,V={4}:R=F,S=1012|3,V=&lt;&gt;Situation:\";$G$1;D$2;$B21;D$3;$J$1)": 196,_x000D_
    "=RIK_AC(\"INF02__;INF02@E=1,S=1031,G=0,T=0,P=0:@R=A,S=1000,V={0}:R=B,S=1022,V={1}:R=C,S=1001|1,V={2}:R=D,S=1023,V={3}:R=E,S=1044,V={4}:R=F,S=1012|3,V=&lt;&gt;Situation:\";$G$1;C$2;$B22;C$3;$J$1)": 197,_x000D_
    "=RIK_AC(\"INF02__;INF02@E=1,S=1031,G=0,T=0,P=0:@R=A,S=1000,V={0}:R=B,S=1022,V={1}:R=C,S=1001|1,V={2}:R=D,S=1023,V={3}:R=E,S=1044,V={4}:R=F,S=1012|3,V=&lt;&gt;Situation:\";$G$1;D$2;$B22;D$3;$J$1)": 198,_x000D_
    "=RIK_AC(\"INF02__;INF02@E=1,S=1031,G=0,T=0,P=0:@R=A,S=1000,V={0}:R=B,S=1022,V={1}:R=C,S=1001|1,V={2}:R=D,S=1023,V={3}:R=E,S=1044,V={4}:R=F,S=1012|3,V=&lt;&gt;Situation:\";$G$1;C$2;$B23;C$3;$J$1)": 199,_x000D_
    "=RIK_AC(\"INF02__;INF02@E=1,S=1031,G=0,T=0,P=0:@R=A,S=1000,V={0}:R=B,S=1022,V={1}:R=C,S=1001|1,V={2}:R=D,S=1023,V={3}:R=E,S=1044,V={4}:R=F,S=1012|3,V=&lt;&gt;Situation:\";$G$1;D$2;$B23;D$3;$J$1)": 200,_x000D_
    "=RIK_AC(\"INF02__;INF02@E=1,S=1031,G=0,T=0,P=0:@R=A,S=1000,V={0}:R=B,S=1022,V={1}:R=C,S=1001|1,V={2}:R=D,S=1023,V={3}:R=E,S=1044,V={4}:R=F,S=1012|3,V=&lt;&gt;Situation:\";$G$1;C$2;$B24;C$3;$J$1)": 201,_x000D_
    "=RIK_AC(\"INF02__;INF02@E=1,S=1031,G=0,T=0,P=0:@R=A,S=1000,V={0}:R=B,S=1022,V={1}:R=C,S=1001|1,V={2}:R=D,S=1023,V={3}:R=E,S=1044,V={4}:R=F,S=1012|3,V=&lt;&gt;Situation:\";$G$1;D$2;$B24;D$3;$J$1)": 202,_x000D_
    "=RIK_AC(\"INF02__;INF02@E=1,S=1031,G=0,T=0,P=0:@R=A,S=1000,V={0}:R=B,S=1022,V={1}:R=C,S=1001|1,V={2}:R=D,S=1023,V={3}:R=E,S=1044,V={4}:R=F,S=1012|3,V=&lt;&gt;Situation:\";$G$1;C$2;$B25;C$3;$J$1)": 203,_x000D_
    "=RIK_AC(\"INF02__;INF02@E=1,S=1031,G=0,T=0,P=0:@R=A,S=1000,V={0}:R=B,S=1022,V={1}:R=C,S=1001|1,V={2}:R=D,S=1023,V={3}:R=E,S=1044,V={4}:R=F,S=1012|3,V=&lt;&gt;Situation:\";$G$1;D$2;$B25;D$3;$J$1)": 204,_x000D_
    "=RIK_AC(\"INF02__;INF02@E=1,S=1031,G=0,T=0,P=0:@R=A,S=1000,V={0}:R=B,S=1022,V={1}:R=C,S=1001|1,V={2}:R=D,S=1023,V={3}:R=E,S=1044,V={4}:R=F,S=1012|3,V=&lt;&gt;Situation:\";$G$1;C$2;$B26;C$3;$J$1)": 205,_x000D_
    "=RIK_AC(\"INF02__;INF02@E=1,S=1031,G=0,T=0,P=0:@R=A,S=1000,V={0}:R=B,S=1022,V={1}:R=C,S=1001|1,V={2}:R=D,S=1023,V={3}:R=E,S=1044,V={4}:R=F,S=1012|3,V=&lt;&gt;Situation:\";$G$1;D$2;$B26;D$3;$J$1)": 206,_x000D_
    "=RIK_AC(\"INF02__;INF02@E=1,S=1031,G=0,T=0,P=0:@R=A,S=1000,V={0}:R=B,S=1022,V={1}:R=C,S=1001|1,V={2}:R=D,S=1023,V={3}:R=E,S=1044,V={4}:R=F,S=1012|3,V=&lt;&gt;Situation:\";$G$1;C$2;$B27;C$3;$J$1)": 207,_x000D_
    "=RIK_AC(\"INF02__;INF02@E=1,S=1031,G=0,T=0,P=0:@R=A,S=1000,V={0}:R=B,S=1022,V={1}:R=C,S=1001|1,V={2}:R=D,S=1023,V={3}:R=E,S=1044,V={4}:R=F,S=1012|3,V=&lt;&gt;Situation:\";$G$1;D$2;$B27;D$3;$J$1)": 208,_x000D_
    "=RIK_AC(\"INF02__;INF02@E=1,S=1031,G=0,T=0,P=0:@R=A,S=1000,V={0}:R=B,S=1022,V={1}:R=C,S=1001|1,V={2}:R=D,S=1023,V={3}:R=E,S=1044,V={4}:R=F,S=1012|3,V=&lt;&gt;Situation:\";$G$1;C$2;$B28;C$3;$J$1)": 209,_x000D_
    "=RIK_AC(\"INF02__;INF02@E=1,S=1031,G=0,T=0,P=0:@R=A,S=1000,V={0}:R=B,S=1022,V={1}:R=C,S=1001|1,V={2}:R=D,S=1023,V={3}:R=E,S=1044,V={4}:R=F,S=1012|3,V=&lt;&gt;Situation:\";$G$1;D$2;$B28;D$3;$J$1)": 210,_x000D_
    "=RIK_AC(\"INF02__;INF02@E=1,S=1031,G=0,T=0,P=0:@R=A,S=1000,V={0}:R=B,S=1022,V={1}:R=C,S=1001|1,V={2}:R=D,S=1023,V={3}:R=E,S=1044,V={4}:R=F,S=1012|3,V=&lt;&gt;Situation:\";$G$1;C$2;$B29;C$3;$J$1)": 211,_x000D_
    "=RIK_AC(\"INF02__;INF02@E=1,S=1031,G=0,T=0,P=0:@R=A,S=1000,V={0}:R=B,S=1022,V={1}:R=C,S=1001|1,V={2}:R=D,S=1023,V={3}:R=E,S=1044,V={4}:R=F,S=1012|3,V=&lt;&gt;Situation:\";$G$1;D$2;$B29;D$3;$J$1)": 212,_x000D_
    "=RIK_AC(\"INF02__;INF02@E=1,S=1031,G=0,T=0,P=0:@R=A,S=1000,V={0}:R=B,S=1022,V={1}:R=C,S=1001|1,V={2}:R=D,S=1023,V={3}:R=E,S=1044,V={4}:R=F,S=1012|3,V=&lt;&gt;Situation:\";$G$1;C$2;$B30;C$3;$J$1)": 213,_x000D_
    "=RIK_AC(\"INF02__;INF02@E=1,S=1031,G=0,T=0,P=0:@R=A,S=1000,V={0}:R=B,S=1022,V={1}:R=C,S=1001|1,V={2}:R=D,S=1023,V={3}:R=E,S=1044,V={4}:R=F,S=1012|3,V=&lt;&gt;Situation:\";$G$1;D$2;$B30;D$3;$J$1)": 214,_x000D_
    "=RIK_AC(\"INF02__;INF02@E=1,S=1031,G=0,T=0,P=0:@R=A,S=1000,V={0}:R=B,S=1022,V={1}:R=C,S=1001|1,V={2}:R=D,S=1023,V={3}:R=E,S=1044,V={4}:R=F,S=1012|3,V=&lt;&gt;Situation:\";$G$1;C$2;$B31;C$3;$J$1)": 215,_x000D_
    "=RIK_AC(\"INF02__;INF02@E=1,S=1031,G=0,T=0,P=0:@R=A,S=1000,V={0}:R=B,S=1022,V={1}:R=C,S=1001|1,V={2}:R=D,S=1023,V={3}:R=E,S=1044,V={4}:R=F,S=1012|3,V=&lt;&gt;Situation:\";$G$1;D$2;$B31;D$3;$J$1)": 216,_x000D_
    "=RIK_AC(\"INF02__;INF02@E=1,S=1031,G=0,T=0,P=0:@R=A,S=1000,V={0}:R=B,S=1022,V={1}:R=C,S=1001|1,V={2}:R=D,S=1023,V={3}:R=E,S=1044,V={4}:R=F,S=1012|3,V=&lt;&gt;Situation:\";$G$1;C$2;$B32;C$3;$J$1)": 217,_x000D_
    "=RIK_AC(\"INF02__;INF02@E=1,S=1031,G=0,T=0,P=0:@R=A,S=1000,V={0}:R=B,S=1022,V={1}:R=C,S=1001|1,V={2}:R=D,S=1023,V={3}:R=E,S=1044,V={4}:R=F,S=1012|3,V=&lt;&gt;Situation:\";$G$1;D$2;$B32;D$3;$J$1)": 218,_x000D_
    "=RIK_AC(\"INF02__;INF02@E=1,S=1031,G=0,T=0,P=0:@R=A,S=1000,V={0}:R=B,S=1022,V={1}:R=C,S=1001|1,V={2}:R=D,S=1023,V={3}:R=E,S=1044,V={4}:R=F,S=1012|3,V=&lt;&gt;Situation:\";$G$1;C$2;$B33;C$3;$J$1)": 219,_x000D_
    "=RIK_AC(\"INF02__;INF02@E=1,S=1031,G=0,T=0,P=0:@R=A,S=1000,V={0}:R=B,S=1022,V={1}:R=C,S=1001|1,V={2}:R=D,S=1023,V={3}:R=E,S=1044,V={4}:R=F,S=1012|3,V=&lt;&gt;Situation:\";$G$1;D$2;$B33;D$3;$J$1)": 220,_x000D_
    "=RIK_AC(\"INF02__;INF02@E=1,S=1031,G=0,T=0,P=0:@R=A,S=1000,V={0}:R=B,S=1022,V={1}:R=C,S=1001|1,V={2}:R=D,S=1023,V={3}:R=E,S=1044,V={4}:R=F,S=1012|3,V=&lt;&gt;Situation:\";$G$1;C$2;$B34;C$3;$J$1)": 221,_x000D_
    "=RIK_AC(\"INF02__;INF02@E=1,S=1031,G=0,T=0,P=0:@R=A,S=1000,V={0}:R=B,S=1022,V={1}:R=C,S=1001|1,V={2}:R=D,S=1023,V={3}:R=E,S=1044,V={4}:R=F,S=1012|3,V=&lt;&gt;Situation:\";$G$1;D$2;$B34;D$3;$J$1)": 222,_x000D_
    "=RIK_AC(\"INF02__;INF02@E=1,S=1031,G=0,T=0,P=0:@R=A,S=1000,V={0}:R=B,S=1022,V={1}:R=C,S=1001|1,V={2}:R=D,S=1023,V={3}:R=E,S=1044,V={4}:R=F,S=1012|3,V=&lt;&gt;Situation:\";$G$1;C$2;$B35;C$3;$J$1)": 223,_x000D_
    "=RIK_AC(\"INF02__;INF02@E=1,S=1031,G=0,T=0,P=0:@R=A,S=1000,V={0}:R=B,S=1022,V={1}:R=C,S=1001|1,V={2}:R=D,S=1023,V={3}:R=E,S=1044,V={4}:R=F,S=1012|3,V=&lt;&gt;Situation:\";$G$1;D$2;$B35;D$3;$J$1)": 224,_x000D_
    "=RIK_AC(\"INF02__;INF02@E=1,S=1031,G=0,T=0,P=0:@R=A,S=1000,V={0}:R=B,S=1022,V={1}:R=C,S=1001|1,V={2}:R=D,S=1023,V={3}:R=E,S=1044,V={4}:R=F,S=1012|3,V=&lt;&gt;Situation:\";$G$1;C$2;$B36;C$3;$J$1)": 225,_x000D_
    "=RIK_AC(\"INF02__;INF02@E=1,S=1031,G=0,T=0,P=0:@R=A,S=1000,V={0}:R=B,S=1022,V={1}:R=C,S=1001|1,V={2}:R=D,S=1023,V={3}:R=E,S=1044,V={4}:R=F,S=1012|3,V=&lt;&gt;Situation:\";$G$1;D$2;$B36;D$3;$J$1)": 226,_x000D_
    "=RIK_AC(\"INF02__;INF02@E=1,S=1031,G=0,T=0,P=0:@R=A,S=1000,V={0}:R=B,S=1022,V={1}:R=C,S=1001|1,V={2}:R=D,S=1023,V={3}:R=E,S=1044,V={4}:R=F,S=1012|3,V=&lt;&gt;Situation:\";$G$1;C$2;$B37;C$3;$J$1)": 227,_x000D_
    "=RIK_AC(\"INF02__;INF02@E=1,S=1031,G=0,T=0,P=0:@R=A,S=1000,V={0}:R=B,S=1022,V={1}:R=C,S=1001|1,V={2}:R=D,S=1023,V={3}:R=E,S=1044,V={4}:R=F,S=1012|3,V=&lt;&gt;Situation:\";$G$1;D$2;$B37;D$3;$J$1)": 228,_x000D_
    "=RIK_AC(\"INF02__;INF02@E=1,S=1031,G=0,T=0,P=0:@R=A,S=1000,V={0}:R=B,S=1022,V={1}:R=C,S=1001|1,V={2}:R=D,S=1023,V={3}:R=E,S=1044,V={4}:R=F,S=1012|3,V=&lt;&gt;Situation:\";$G$1;C$2;$B38;C$3;$J$1)": 229,_x000D_
    "=RIK_AC(\"INF02__;INF02@E=1,S=1031,G=0,T=0,P=0:@R=A,S=1000,V={0}:R=B,S=1022,V={1}:R=C,S=1001|1,V={2}:R=D,S=1023,V={3}:R=E,S=1044,V={4}:R=F,S=1012|3,V=&lt;&gt;Situation:\";$G$1;D$2;$B38;D$3;$J$1)": 230,_x000D_
    "=RIK_AC(\"INF02__;INF02@E=1,S=1031,G=0,T=0,P=0:@R=A,S=1000,V={0}:R=B,S=1022,V={1}:R=C,S=1001|1,V={2}:R=D,S=1023,V={3}:R=E,S=1044,V={4}:R=F,S=1012|3,V=&lt;&gt;Situation:\";$G$1;C$2;$B39;C$3;$J$1)": 231,_x000D_
    "=RIK_AC(\"INF02__;INF02@E=1,S=1031,G=0,T=0,P=0:@R=A,S=1000,V={0}:R=B,S=1022,V={1}:R=C,S=1001|1,V={2}:R=D,S=1023,V={3}:R=E,S=1044,V={4}:R=F,S=1012|3,V=&lt;&gt;Situation:\";$G$1;D$2;$B39;D$3;$J$1)": 232,_x000D_
    "=RIK_AC(\"INF02__;INF02@E=1,S=1031,G=0,T=0,P=0:@R=A,S=1000,V={0}:R=B,S=1022,V={1}:R=C,S=1001|1,V={2}:R=D,S=1023,V={3}:R=E,S=1044,V={4}:R=F,S=1012|3,V=&lt;&gt;Situation:\";$G$1;C$2;$B40;C$3;$J$1)": 233,_x000D_
    "=RIK_AC(\"INF02__;INF02@E=1,S=1031,G=0,T=0,P=0:@R=A,S=1000,V={0}:R=B,S=1022,V={1}:R=C,S=1001|1,V={2}:R=D,S=1023,V={3}:R=E,S=1044,V={4}:R=F,S=1012|3,V=&lt;&gt;Situation:\";$G$1;D$2;$B40;D$3;$J$1)": 234,_x000D_
    "=RIK_AC(\"INF02__;INF02@E=1,S=1031,G=0,T=0,P=0:@R=A,S=1000,V={0}:R=B,S=1022,V={1}:R=C,S=1001|1,V={2}:R=D,S=1023,V={3}:R=E,S=1044,V={4}:R=F,S=1012|3,V=&lt;&gt;Situation:\";$G$1;C$2;$B41;C$3;$J$1)": 235,_x000D_
    "=RIK_AC(\"INF02__;INF02@E=1,S=1031,G=0,T=0,P=0:@R=A,S=1000,V={0}:R=B,S=1022,V={1}:R=C,S=1001|1,V={2}:R=D,S=1023,V={3}:R=E,S=1044,V={4}:R=F,S=1012|3,V=&lt;&gt;Situation:\";$G$1;D$2;$B41;D$3;$J$1)": 236,_x000D_
    "=RIK_AC(\"INF02__;INF02@E=1,S=1031,G=0,T=0,P=0:@R=A,S=1000,V={0}:R=B,S=1022,V={1}:R=C,S=1001|1,V={2}:R=D,S=1023,V={3}:R=E,S=1044,V={4}:R=F,S=1012|3,V=&lt;&gt;Situation:\";$G$1;C$2;$B42;C$3;$J$1)": 237,_x000D_
    "=RIK_AC(\"INF02__;INF02@E=1,S=1031,G=0,T=0,P=0:@R=A,S=1000,V={0}:R=B,S=1022,V={1}:R=C,S=1001|1,V={2}:R=D,S=1023,V={3}:R=E,S=1044,V={4}:R=F,S=1012|3,V=&lt;&gt;Situation:\";$G$1;D$2;$B42;D$3;$J$1)": 238,_x000D_
    "=RIK_AC(\"INF02__;INF02@E=1,S=1031,G=0,T=0,P=0:@R=A,S=1000,V={0}:R=B,S=1022,V={1}:R=C,S=1001|1,V={2}:R=D,S=1023,V={3}:R=E,S=1044,V={4}:R=F,S=1012|3,V=&lt;&gt;Situation:\";$G$1;C$2;$B43;C$3;$J$1)": 239,_x000D_
    "=RIK_AC(\"INF02__;INF02@E=1,S=1031,G=0,T=0,P=0:@R=A,S=1000,V={0}:R=B,S=1022,V={1}:R=C,S=1001|1,V={2}:R=D,S=1023,V={3}:R=E,S=1044,V={4}:R=F,S=1012|3,V=&lt;&gt;Situation:\";$G$1;D$2;$B43;D$3;$J$1)": 240,_x000D_
    "=RIK_AC(\"INF02__;INF02@E=1,S=1031,G=0,T=0,P=0:@R=A,S=1000,V={0}:R=B,S=1022,V={1}:R=C,S=1001|1,V={2}:R=D,S=1023,V={3}:R=E,S=1044,V={4}:R=F,S=1012|3,V=&lt;&gt;Situation:\";$G$1;C$2;$B44;C$3;$J$1)": 241,_x000D_
    "=RIK_AC(\"INF02__;INF02@E=1,S=1031,G=0,T=0,P=0:@R=A,S=1000,V={0}:R=B,S=1022,V={1}:R=C,S=1001|1,V={2}:R=D,S=1023,V={3}:R=E,S=1044,V={4}:R=F,S=1012|3,V=&lt;&gt;Situation:\";$G$1;D$2;$B44;D$3;$J$1)": 242,_x000D_
    "=RIK_AC(\"INF02__;INF02@E=1,S=1031,G=0,T=0,P=0:@R=A,S=1000,V={0}:R=B,S=1022,V={1}:R=C,S=1001|1,V={2}:R=D,S=1023,V={3}:R=E,S=1044,V={4}:R=F,S=1012|3,V=&lt;&gt;Situation:\";$G$1;C$2;$B45;C$3;$J$1)": 243,_x000D_
    "=RIK_AC(\"INF02__;INF02@E=1,S=1031,G=0,T=0,P=0:@R=A,S=1000,V={0}:R=B,S=1022,V={1}:R=C,S=1001|1,V={2}:R=D,S=1023,V={3}:R=E,S=1044,V={4}:R=F,S=1012|3,V=&lt;&gt;Situation:\";$G$1;D$2;$B45;D$3;$J$1)": 244,_x000D_
    "=RIK_AC(\"INF02__;INF02@E=1,S=1031,G=0,T=0,P=0:@R=A,S=1000,V={0}:R=B,S=1022,V={1}:R=C,S=1001|1,V={2}:R=D,S=1023,V={3}:R=E,S=1044,V={4}:R=F,S=1012|3,V=&lt;&gt;Situation:\";$G$1;C$2;$B46;C$3;$J$1)": 245,_x000D_
    "=RIK_AC(\"INF02__;INF02@E=1,S=1031,G=0,T=0,P=0:@R=A,S=1000,V={0}:R=B,S=1022,V={1}:R=C,S=1001|1,V={2}:R=D,S=1023,V={3}:R=E,S=1044,V={4}:R=F,S=1012|3,V=&lt;&gt;Situation:\";$G$1;D$2;$B46;D$3;$J$1)": 246,_x000D_
    "=RIK_AC(\"INF02__;INF02@E=1,S=1031,G=0,T=0,P=0:@R=A,S=1000,V={0}:R=B,S=1022,V={1}:R=C,S=1001|1,V={2}:R=D,S=1023,V={3}:R=E,S=1044,V={4}:R=F,S=1012|3,V=&lt;&gt;Situation:\";$G$1;C$2;$B47;C$3;$J$1)": 247,_x000D_
    "=RIK_AC(\"INF02__;INF02@E=1,S=1031,G=0,T=0,P=0:@R=A,S=1000,V={0}:R=B,S=1022,V={1}:R=C,S=1001|1,V={2}:R=D,S=1023,V={3}:R=E,S=1044,V={4}:R=F,S=1012|3,V=&lt;&gt;Situation:\";$G$1;D$2;$B47;D$3;$J$1)": 248,_x000D_
    "=RIK_AC(\"INF02__;INF02@E=1,S=1031,G=0,T=0,P=0:@R=A,S=1000,V={0}:R=B,S=1022,V={1}:R=C,S=1001|1,V={2}:R=D,S=1023,V={3}:R=E,S=1044,V={4}:R=F,S=1012|3,V=&lt;&gt;Situation:\";$G$1;C$2;$B48;C$3;$J$1)": 249,_x000D_
    "=RIK_AC(\"INF02__;INF02@E=1,S=1031,G=0,T=0,P=0:@R=A,S=1000,V={0}:R=B,S=1022,V={1}:R=C,S=1001|1,V={2}:R=D,S=1023,V={3}:R=E,S=1044,V={4}:R=F,S=1012|3,V=&lt;&gt;Situation:\";$G$1;D$2;$B48;D$3;$J$1)": 250,_x000D_
    "=RIK_AC(\"INF02__;INF02@E=1,S=1031,G=0,T=0,P=0:@R=A,S=1000,V={0}:R=B,S=1022,V={1}:R=C,S=1001|1,V={2}:R=D,S=1023,V={3}:R=E,S=1044,V={4}:R=F,S=1012|3,V=&lt;&gt;Situation:\";$G$1;C$2;$B49;C$3;$J$1)": 251,_x000D_
    "=RIK_AC(\"INF02__;INF02@E=1,S=1031,G=0,T=0,P=0:@R=A,S=1000,V={0}:R=B,S=1022,V={1}:R=C,S=1001|1,V={2}:R=D,S=1023,V={3}:R=E,S=1044,V={4}:R=F,S=1012|3,V=&lt;&gt;Situation:\";$G$1;D$2;$B49;D$3;$J$1)": 252,_x000D_
    "=RIK_AC(\"INF02__;INF02@E=1,S=1031,G=0,T=0,P=0:@R=A,S=1000,V={0}:R=B,S=1022,V={1}:R=C,S=1001|1,V={2}:R=D,S=1023,V={3}:R=E,S=1044,V={4}:R=F,S=1012|3,V=&lt;&gt;Situation:\";$G$1;C$2;$B50;C$3;$J$1)": 253,_x000D_
    "=RIK_AC(\"INF02__;INF02@E=1,S=1031,G=0,T=0,P=0:@R=A,S=1000,V={0}:R=B,S=1022,V={1}:R=C,S=1001|1,V={2}:R=D,S=1023,V={3}:R=E,S=1044,V={4}:R=F,S=1012|3,V=&lt;&gt;Situation:\";$G$1;D$2;$B50;D$3;$J$1)": 254,_x000D_
    "=RIK_AC(\"INF02__;INF02@E=1,S=1031,G=0,T=0,P=0:@R=A,S=1000,V={0}:R=B,S=1022,V={1}:R=C,S=1001|1,V={2}:R=D,S=1023,V={3}:R=E,S=1044,V={4}:R=F,S=1012|3,V=&lt;&gt;Situation:\";$G$1;C$2;$B51;C$3;$J$1)": 255,_x000D_
    "=RIK_AC(\"INF02__;INF02@E=1,S=1031,G=0,T=0,P=0:@R=A,S=1000,V={0}:R=B,S=1022,V={1}:R=C,S=1001|1,V={2}:R=D,S=1023,V={3}:R=E,S=1044,V={4}:R=F,S=1012|3,V=&lt;&gt;Situation:\";$G$1;D$2;$B51;D$3;$J$1)": 256,_x000D_
    "=RIK_AC(\"INF02__;INF02@E=1,S=1031,G=0,T=0,P=0:@R=A,S=1000,V={0}:R=B,S=1022,V={1}:R=C,S=1001|1,V={2}:R=D,S=1023,V={3}:R=E,S=1044,V={4}:R=F,S=1012|3,V=&lt;&gt;Situation:\";$G$1;C$2;$B52;C$3;$J$1)": 257,_x000D_
    "=RIK_AC(\"INF02__;INF02@E=1,S=1031,G=0,T=0,P=0:@R=A,S=1000,V={0}:R=B,S=1022,V={1}:R=C,S=1001|1,V={2}:R=D,S=1023,V={3}:R=E,S=1044,V={4}:R=F,S=1012|3,V=&lt;&gt;Situation:\";$G$1;D$2;$B52;D$3;$J$1)": 258,_x000D_
    "=RIK_AC(\"INF02__;INF02@E=1,S=1031,G=0,T=0,P=0:@R=A,S=1000,V={0}:R=B,S=1022,V={1}:R=C,S=1001|1,V={2}:R=D,S=1023,V={3}:R=E,S=1044,V={4}:R=F,S=1012|3,V=&lt;&gt;Situation:\";$G$1;C$2;$B53;C$3;$J$1)": 259,_x000D_
    "=RIK_AC(\"INF02__;INF02@E=1,S=1031,G=0,T=0,P=0:@R=A,S=1000,V={0}:R=B,S=1022,V={1}:R=C,S=1001|1,V={2}:R=D,S=1023,V={3}:R=E,S=1044,V={4}:R=F,S=1012|3,V=&lt;&gt;Situation:\";$G$1;D$2;$B53;D$3;$J$1)": 260,_x000D_
    "=RIK_AC(\"INF02__;INF02@E=1,S=1031,G=0,T=0,P=0:@R=A,S=1000,V={0}:R=B,S=1022,V={1}:R=C,S=1001|1,V={2}:R=D,S=1023,V={3}:R=E,S=1044,V={4}:R=F,S=1012|3,V=&lt;&gt;Situation:\";$G$1;C$2;$B54;C$3;$J$1)": 261,_x000D_
    "=RIK_AC(\"INF02__;INF02@E=1,S=1031,G=0,T=0,P=0:@R=A,S=1000,V={0}:R=B,S=1022,V={1}:R=C,S=1001|1,V={2}:R=D,S=1023,V={3}:R=E,S=1044,V={4}:R=F,S=1012|3,V=&lt;&gt;Situation:\";$G$1;D$2;$B54;D$3;$J$1)": 262,_x000D_
    "=RIK_AC(\"INF02__;INF02@E=1,S=1031,G=0,T=0,P=0:@R=A,S=1000,V={0}:R=B,S=1022,V={1}:R=C,S=1001|1,V={2}:R=D,S=1023,V={3}:R=E,S=1044,V={4}:R=F,S=1012|3,V=&lt;&gt;Situation:\";$G$1;C$2;$B55;C$3;$J$1)": 263,_x000D_
    "=RIK_AC(\"INF02__;INF02@E=1,S=1031,G=0,T=0,P=0:@R=A,S=1000,V={0}:R=B,S=1022,V={1}:R=C,S=1001|1,V={2}:R=D,S=1023,V={3}:R=E,S=1044,V={4}:R=F,S=1012|3,V=&lt;&gt;Situation:\";$G$1;D$2;$B55;D$3;$J$1)": 264,_x000D_
    "=RIK_AC(\"INF02__;INF02@E=1,S=1031,G=0,T=0,P=0:@R=A,S=1000,V={0}:R=B,S=1022,V={1}:R=C,S=1001|1,V={2}:R=D,S=1023,V={3}:R=E,S=1044,V={4}:R=F,S=1012|3,V=&lt;&gt;Situation:\";$G$1;C$2;$B56;C$3;$J$1)": 265,_x000D_
    "=RIK_AC(\"INF02__;INF02@E=1,S=1031,G=0,T=0,P=0:@R=A,S=1000,V={0}:R=B,S=1022,V={1}:R=C,S=1001|1,V={2}:R=D,S=1023,V={3}:R=E,S=1044,V={4}:R=F,S=1012|3,V=&lt;&gt;Situation:\";$G$1;D$2;$B56;D$3;$J$1)": 266,_x000D_
    "=RIK_AC(\"INF02__;INF02@E=1,S=1031,G=0,T=0,P=0:@R=A,S=1000,V={0}:R=B,S=1022,V={1}:R=C,S=1001|1,V={2}:R=D,S=1023,V={3}:R=E,S=1044,V={4}:R=F,S=1012|3,V=&lt;&gt;Situation:\";$G$1;C$2;$B57;C$3;$J$1)": 267,_x000D_
    "=RIK_AC(\"INF02__;INF02@E=1,S=1031,G=0,T=0,P=0:@R=A,S=1000,V={0}:R=B,S=1022,V={1}:R=C,S=1001|1,V={2}:R=D,S=1023,V={3}:R=E,S=1044,V={4}:R=F,S=1012|3,V=&lt;&gt;Situation:\";$G$1;D$2;$B57;D$3;$J$1)": 268,_x000D_
    "=RIK_AC(\"INF02__;INF02@E=1,S=1031,G=0,T=0,P=0:@R=A,S=1000,V={0}:R=B,S=1022,V={1}:R=C,S=1001|1,V={2}:R=D,S=1023,V={3}:R=E,S=1044,V={4}:R=F,S=1012|3,V=&lt;&gt;Situation:\";$G$1;C$2;$B58;C$3;$J$1)": 269,_x000D_
    "=RIK_AC(\"INF02__;INF02@E=1,S=1031,G=0,T=0,P=0:@R=A,S=1000,V={0}:R=B,S=1022,V={1}:R=C,S=1001|1,V={2}:R=D,S=1023,V={3}:R=E,S=1044,V={4}:R=F,S=1012|3,V=&lt;&gt;Situation:\";$G$1;D$2;$B58;D$3;$J$1)": 270,_x000D_
    "=RIK_AC(\"INF02__;INF02@E=1,S=1031,G=0,T=0,P=0:@R=A,S=1000,V={0}:R=B,S=1022,V={1}:R=C,S=1001|1,V={2}:R=D,S=1023,V={3}:R=E,S=1044,V={4}:R=F,S=1012|3,V=&lt;&gt;Situation:\";$G$1;C$2;$B59;C$3;$J$1)": 271,_x000D_
    "=RIK_AC(\"INF02__;INF02@E=1,S=1031,G=0,T=0,P=0:@R=A,S=1000,V={0}:R=B,S=1022,V={1}:R=C,S=1001|1,V={2}:R=D,S=1023,V={3}:R=E,S=1044,V={4}:R=F,S=1012|3,V=&lt;&gt;Situation:\";$G$1;D$2;$B59;D$3;$J$1)": 272,_x000D_
    "=RIK_AC(\"INF02__;INF02@E=1,S=1031,G=0,T=0,P=0:@R=A,S=1000,V={0}:R=B,S=1022,V={1}:R=C,S=1001|1,V={2}:R=D,S=1023,V={3}:R=E,S=1044,V={4}:R=F,S=1012|3,V=&lt;&gt;Situation:\";$G$1;C$2;$B60;C$3;$J$1)": 273,_x000D_
    "=RIK_AC(\"INF02__;INF02@E=1,S=1031,G=0,T=0,P=0:@R=A,S=1000,V={0}:R=B,S=1022,V={1}:R=C,S=1001|1,V={2}:R=D,S=1023,V={3}:R=E,S=1044,V={4}:R=F,S=1012|3,V=&lt;&gt;Situation:\";$G$1;D$2;$B60;D$3;$J$1)": 274,_x000D_
    "=RIK_AC(\"INF02__;INF02@E=1,S=1031,G=0,T=0,P=0:@R=A,S=1000,V={0}:R=B,S=1022,V={1}:R=C,S=1001|1,V={2}:R=D,S=1023,V={3}:R=E,S=1044,V={4}:R=F,S=1012|3,V=&lt;&gt;Situation:\";$G$1;C$2;$B61;C$3;$J$1)": 275,_x000D_
    "=RIK_AC(\"INF02__;INF02@E=1,S=1031,G=0,T=0,P=0:@R=A,S=1000,V={0}:R=B,S=1022,V={1}:R=C,S=1001|1,V={2}:R=D,S=1023,V={3}:R=E,S=1044,V={4}:R=F,S=1012|3,V=&lt;&gt;Situation:\";$G$1;D$2;$B61;D$3;$J$1)": 276,_x000D_
    "=RIK_AC(\"INF02__;INF02@E=1,S=1031,G=0,T=0,P=0:@R=A,S=1000,V={0}:R=B,S=1022,V={1}:R=C,S=1001|1,V={2}:R=D,S=1023,V={3}:R=E,S=1044,V={4}:R=F,S=1012|3,V=&lt;&gt;Situation:\";$G$1;M$2;$B7;M$3;$J$1)": 277,_x000D_
    "=RIK_AC(\"INF02__;INF02@E=1,S=1031,G=0,T=0,P=0:@R=A,S=1000,V={0}:R=B,S=1022,V={1}:R=C,S=1001|1,V={2}:R=D,S=1023,V={3}:R=E,S=1044,V={4}:R=F,S=1012|3,V=&lt;&gt;Situation:\";$G$1;M$2;$B8;M$3;$J$1)": 278,_x000D_
    "=RIK_AC(\"INF02__;INF02@E=1,S=1031,G=0,T=0,P=0:@R=A,S=1000,V={0}:R=B,S=1022,V={1}:R=C,S=1001|1,V={2}:R=D,S=1023,V={3}:R=E,S=1044,V={4}:R=F,S=1012|3,V=&lt;&gt;Situation:\";$G$1;M$2;$B9;M$3;$J$1)": 279,_x000D_
    "=RIK_AC(\"INF02__;INF02@E=1,S=1031,G=0,T=0,P=0:@R=A,S=1000,V={0}:R=B,S=1022,V={1}:R=C,S=1001|1,V={2}:R=D,S=1023,V={3}:R=E,S=1044,V={4}:R=F,S=1012|3,V=&lt;&gt;Situation:\";$G$1;N$2;$B6;N$3;$J$1)": 280,_x000D_
    "=RIK_AC(\"INF02__;INF02@E=1,S=1031,G=0,T=0,P=0:@R=A,S=1000,V={0}:R=B,S=1022,V={1}:R=C,S=1001|1,V={2}:R=D,S=1023,V={3}:R=E,S=1044,V={4}:R=F,S=1012|3,V=&lt;&gt;Situation:\";$G$1;N$2;$B7;N$3;$J$1)": 281,_x000D_
    "=RIK_AC(\"INF02__;INF02@E=1,S=1031,G=0,T=0,P=0:@R=A,S=1000,V={0}:R=B,S=1022,V={1}:R=C,S=1001|1,V={2}:R=D,S=1023,V={3}:R=E,S=1044,V={4}:R=F,S=1012|3,V=&lt;&gt;Situation:\";$G$1;N$2;$B8;N$3;$J$1)": 282,_x000D_
    "=RIK_AC(\"INF02__;INF02@E=1,S=1031,G=0,T=0,P=0:@R=A,S=1000,V={0}:R=B,S=1022,V={1}:R=C,S=1001|1,V={2}:R=D,S=1023,V={3}:R=E,S=1044,V={4}:R=F,S=1012|3,V=&lt;&gt;Situation:\";$G$1;M$2;$B10;M$3;$J$1)": 283,_x000D_
    "=RIK_AC(\"INF02__;INF02@E=1,S=1031,G=0,T=0,P=0:@R=A,S=1000,V={0}:R=B,S=1022,V={1}:R=C,S=1001|1,V={2}:R=D,S=1023,V={3}:R=E,S=1044,V={4}:R=F,S=1012|3,V=&lt;&gt;Situation:\";$G$1;N$2;$B10;N$3;$J$1)": 284,_x000D_
    "=RIK_AC(\"INF02__;INF02@E=1,S=1031,G=0,T=0,P=0:@R=A,S=1000,V={0}:R=B,S=1022,V={1}:R=C,S=1001|1,V={2}:R=D,S=1023,V={3}:R=E,S=1044,V={4}:R=F,S=1012|3,V=&lt;&gt;Situation:\";$G$1;M$2;$B11;M$3;$J$1)": 285,_x000D_
    "=RIK_AC(\"INF02__;INF02@E=1,S=1031,G=0,T=0,P=0:@R=A,S=1000,V={0}:R=B,S=1022,V={1}:R=C,S=1001|1,V={2}:R=D,S=1023,V={3}:R=E,S=1044,V={4}:R=F,S=1012|3,V=&lt;&gt;Situation:\";$G$1;N$2;$B11;N$3;$J$1)": 286,_x000D_
    "=RIK_AC(\"INF02__;INF02@E=1,S=1031,G=0,T=0,P=0:@R=A,S=1000,V={0}:R=B,S=1022,V={1}:R=C,S=1001|1,V={2}:R=D,S=1023,V={3}:R=E,S=1044,V={4}:R=F,S=1012|3,V=&lt;&gt;Situation:\";$G$1;M$2;$B12;M$3;$J$1)": 287,_x000D_
    "=RIK_AC(\"INF02__;INF02@E=1,S=1031,G=0,T=0,P=0:@R=A,S=1000,V={0}:R=B,S=1022,V={1}:R=C,S=1001|1,V={2}:R=D,S=1023,V={3}:R=E,S=1044,V={4}:R=F,S=1012|3,V=&lt;&gt;Situation:\";$G$1;N$2;$B12;N$3;$J$1)": 288,_x000D_
    "=RIK_AC(\"INF02__;INF02@E=1,S=1031,G=0,T=0,P=0:@R=A,S=1000,V={0}:R=B,S=1022,V={1}:R=C,S=1001|1,V={2}:R=D,S=1023,V={3}:R=E,S=1044,V={4}:R=F,S=1012|3,V=&lt;&gt;Situation:\";$G$1;M$2;$B13;M$3;$J$1)": 289,_x000D_
    "=RIK_AC(\"INF02__;INF02@E=1,S=1031,G=0,T=0,P=0:@R=A,S=1000,V={0}:R=B,S=1022,V={1}:R=C,S=1001|1,V={2}:R=D,S=1023,V={3}:R=E,S=1044,V={4}:R=F,S=1012|3,V=&lt;&gt;Situation:\";$G$1;N$2;$B13;N$3;$J$1)": 290,_x000D_
    "=RIK_AC(\"INF02__;INF02@E=1,S=1031,G=0,T=0,P=0:@R=A,S=1000,V={0}:R=B,S=1022,V={1}:R=C,S=1001|1,V={2}:R=D,S=1023,V={3}:R=E,S=1044,V={4}:R=F,S=1012|3,V=&lt;&gt;Situation:\";$G$1;M$2;$B14;M$3;$J$1)": 291,_x000D_
    "=RIK_AC(\"INF02__;INF02@E=1,S=1031,G=0,T=0,P=0:@R=A,S=1000,V={0}:R=B,S=1022,V={1}:R=C,S=1001|1,V={2}:R=D,S=1023,V={3}:R=E,S=1044,V={4}:R=F,S=1012|3,V=&lt;&gt;Situation:\";$G$1;N$2;$B14;N$3;$J$1)": 292,_x000D_
    "=RIK_AC(\"INF02__;INF02@E=1,S=1031,G=0,T=0,P=0:@R=A,S=1000,V={0}:R=B,S=1022,V={1}:R=C,S=1001|1,V={2}:R=D,S=1023,V={3}:R=E,S=1044,V={4}:R=F,S=1012|3,V=&lt;&gt;Situation:\";$G$1;M$2;$B16;M$3;$J$1)": 293,_x000D_
    "=RIK_AC(\"INF02__;INF02@E=1,S=1031,G=0,T=0,P=0:@R=A,S=1000,V={0}:R=B,S=1022,V={1}:R=C,S=1001|1,V={2}:R=D,S=1023,V={3}:R=E,S=1044,V={4}:R=F,S=1012|3,V=&lt;&gt;Situation:\";$G$1;N$2;$B16;N$3;$J$1)": 294,_x000D_
    "=RIK_AC(\"INF02__;INF02@E=1,S=1031,G=0,T=0,P=0:@R=A,S=1000,V={0}:R=B,S=1022,V={1}:R=C,S=1001|1,V={2}:R=D,S=1023,V={3}:R=E,S=1044,V={4}:R=F,S=1012|3,V=&lt;&gt;Situation:\";$G$1;M$2;$B17;M$3;$J$1)": 295,_x000D_
    "=RIK_AC(\"INF02__;INF02@E=1,S=1031,G=0,T=0,P=0:@R=A,S=1000,V={0}:R=B,S=1022,V={1}:R=C,S=1001|1,V={2}:R=D,S=1023,V={3}:R=E,S=1044,V={4}:R=F,S=1012|3,V=&lt;&gt;Situation:\";$G$1;N$2;$B17;N$3;$J$1)": 296,_x000D_
    "=RIK_AC(\"INF02__;INF02@E=1,S=1031,G=0,T=0,P=0:@R=A,S=1000,V={0}:R=B,S=1022,V={1}:R=C,S=1001|1,V={2}:R=D,S=1023,V={3}:R=E,S=1044,V={4}:R=F,S=1012|3,V=&lt;&gt;Situation:\";$G$1;M$2;$B18;M$3;$J$1)": 297,_x000D_
    "=RIK_AC(\"INF02__;INF02@E=1,S=1031,G=0,T=0,P=0:@R=A,S=1000,V={0}:R=B,S=1022,V={1}:R=C,S=1001|1,V={2}:R=D,S=1023,V={3}:R=E,S=1044,V={4}:R=F,S=1012|3,V=&lt;&gt;Situation:\";$G$1;N$2;$B18;N$3;$J$1)": 298,_x000D_
    "=RIK_AC(\"INF02__;INF02@E=1,S=1031,G=0,T=0,P=0:@R=A,S=1000,V={0}:R=B,S=1022,V={1}:R=C,S=1001|1,V={2}:R=D,S=1023,V={3}:R=E,S=1044,V={4}:R=F,S=1012|3,V=&lt;&gt;Situation:\";$G$1;M$2;$B19;M$3;$J$1)": 299,_x000D_
    "=RIK_AC(\"INF02__;INF02@E=1,S=1031,G=0,T=0,P=0:@R=A,S=1000,V={0}:R=B,S=1022,V={1}:R=C,S=1001|1,V={2}:R=D,S=1023,V={3}:R=E,S=1044,V={4}:R=F,S=1012|3,V=&lt;&gt;Situation:\";$G$1;N$2;$B19;N$3;$J$1)": 300,_x000D_
    "=RIK_AC(\"INF02__;INF02@E=1,S=1031,G=0,T=0,P=0:@R=A,S=1000,V={0}:R=B,S=1022,V={1}:R=C,S=1001|1,V={2}:R=D,S=1023,V={3}:R=E,S=1044,V={4}:R=F,S=1012|3,V=&lt;&gt;Situation:\";$G$1;M$2;$B20;M$3;$J$1)": 301,_x000D_
    "=RIK_AC(\"INF02__;INF02@E=1,S=1031,G=0,T=0,P=0:@R=A,S=1000,V={0}:R=B,S=1022,V={1}:R=C,S=1001|1,V={2}:R=D,S=1023,V={3}:R=E,S=1044,V={4}:R=F,S=1012|3,V=&lt;&gt;Situation:\";$G$1;N$2;$B20;N$3;$J$1)": 302,_x000D_
    "=RIK_AC(\"INF02__;INF02@E=1,S=1031,G=0,T=0,P=0:@R=A,S=1000,V={0}:R=B,S=1022,V={1}:R=C,S=1001|1,V={2}:R=D,S=1023,V={3}:R=E,S=1044,V={4}:R=F,S=1012|3,V=&lt;&gt;Situation:\";$G$1;M$2;$B21;M$3;$J$1)": 303,_x000D_
    "=RIK_AC(\"INF02__;INF02@E=1,S=1031,G=0,T=0,P=0:@R=A,S=1000,V={0}:R=B,S=1022,V={1}:R=C,S=1001|1,V={2}:R=D,S=1023,V={3}:R=E,S=1044,V={4}:R=F,S=1012|3,V=&lt;&gt;Situation:\";$G$1;N$2;$B21;N$3;$J$1)": 304,_x000D_
    "=RIK_AC(\"INF02__;INF02@E=1,S=1031,G=0,T=0,P=0:@R=A,S=1000,V={0}:R=B,S=1022,V={1}:R=C,S=1001|1,V={2}:R=D,S=1023,V={3}:R=E,S=1044,V={4}:R=F,S=1012|3,V=&lt;&gt;Situation:\";$G$1;M$2;$B22;M$3;$J$1)": 305,_x000D_
    "=RIK_AC(\"INF02__;INF02@E=1,S=1031,G=0,T=0,P=0:@R=A,S=1000,V={0}:R=B,S=1022,V={1}:R=C,S=1001|1,V={2}:R=D,S=1023,V={3}:R=E,S=1044,V={4}:R=F,S=1012|3,V=&lt;&gt;Situation:\";$G$1;N$2;$B22;N$3;$J$1)": 306,_x000D_
    "=RIK_AC(\"INF02__;INF02@E=1,S=1031,G=0,T=0,P=0:@R=A,S=1000,V={0}:R=B,S=1022,V={1}:R=C,S=1001|1,V={2}:R=D,S=1023,V={3}:R=E,S=1044,V={4}:R=F,S=1012|3,V=&lt;&gt;Situation:\";$G$1;M$2;$B23;M$3;$J$1)": 307,_x000D_
    "=RIK_AC(\"INF02__;INF02@E=1,S=1031,G=0,T=0,P=0:@R=A,S=1000,V={0}:R=B,S=1022,V={1}:R=C,S=1001|1,V={2}:R=D,S=1023,V={3}:R=E,S=1044,V={4}:R=F,S=1012|3,V=&lt;&gt;Situation:\";$G$1;N$2;$B23;N$3;$J$1)": 308,_x000D_
    "=RIK_AC(\"INF02__;INF02@E=1,S=1031,G=0,T=0,P=0:@R=A,S=1000,V={0}:R=B,S=1022,V={1}:R=C,S=1001|1,V={2}:R=D,S=1023,V={3}:R=E,S=1044,V={4}:R=F,S=1012|3,V=&lt;&gt;Situation:\";$G$1;M$2;$B24;M$3;$J$1)": 309,_x000D_
    "=RIK_AC(\"INF02__;INF02@E=1,S=1031,G=0,T=0,P=0:@R=A,S=1000,V={0}:R=B,S=1022,V={1}:R=C,S=1001|1,V={2}:R=D,S=1023,V={3}:R=E,S=1044,V={4}:R=F,S=1012|3,V=&lt;&gt;Situation:\";$G$1;N$2;$B24;N$3;$J$1)": 310,_x000D_
    "=RIK_AC(\"INF02__;INF02@E=1,S=1031,G=0,T=0,P=0:@R=A,S=1000,V={0}:R=B,S=1022,V={1}:R=C,S=1001|1,V={2}:R=D,S=1023,V={3}:R=E,S=1044,V={4}:R=F,S=1012|3,V=&lt;&gt;Situation:\";$G$1;M$2;$B25;M$3;$J$1)": 311,_x000D_
    "=RIK_AC(\"INF02__;INF02@E=1,S=1031,G=0,T=0,P=0:@R=A,S=1000,V={0}:R=B,S=1022,V={1}:R=C,S=1001|1,V={2}:R=D,S=1023,V={3}:R=E,S=1044,V={4}:R=F,S=1012|3,V=&lt;&gt;Situation:\";$G$1;N$2;$B25;N$3;$J$1)": 312,_x000D_
    "=RIK_AC(\"INF02__;INF02@E=1,S=1031,G=0,T=0,P=0:@R=A,S=1000,V={0}:R=B,S=1022,V={1}:R=C,S=1001|1,V={2}:R=D,S=1023,V={3}:R=E,S=1044,V={4}:R=F,S=1012|3,V=&lt;&gt;Situation:\";$G$1;M$2;$B26;M$3;$J$1)": 313,_x000D_
    "=RIK_AC(\"INF02__;INF02@E=1,S=1031,G=0,T=0,P=0:@R=A,S=1000,V={0}:R=B,S=1022,V={1}:R=C,S=1001|1,V={2}:R=D,S=1023,V={3}:R=E,S=1044,V={4}:R=F,S=1012|3,V=&lt;&gt;Situation:\";$G$1;N$2;$B26;N$3;$J$1)": 314,_x000D_
    "=RIK_AC(\"INF02__;INF02@E=1,S=1031,G=0,T=0,P=0:@R=A,S=1000,V={0}:R=B,S=1022,V={1}:R=C,S=1001|1,V={2}:R=D,S=1023,V={3}:R=E,S=1044,V={4}:R=F,S=1012|3,V=&lt;&gt;Situation:\";$G$1;M$2;$B27;M$3;$J$1)": 315,_x000D_
    "=RIK_AC(\"INF02__;INF02@E=1,S=1031,G=0,T=0,P=0:@R=A,S=1000,V={0}:R=B,S=1022,V={1}:R=C,S=1001|1,V={2}:R=D,S=1023,V={3}:R=E,S=1044,V={4}:R=F,S=1012|3,V=&lt;&gt;Situation:\";$G$1;N$2;$B27;N$3;$J$1)": 316,_x000D_
    "=RIK_AC(\"INF02__;INF02@E=1,S=1031,G=0,T=0,P=0:@R=A,S=1000,V={0}:R=B,S=1022,V={1}:R=C,S=1001|1,V={2}:R=D,S=1023,V={3}:R=E,S=1044,V={4}:R=F,S=1012|3,V=&lt;&gt;Situation:\";$G$1;M$2;$B28;M$3;$J$1)": 317,_x000D_
    "=RIK_AC(\"INF02__;INF02@E=1,S=1031,G=0,T=0,P=0:@R=A,S=1000,V={0}:R=B,S=1022,V={1}:R=C,S=1001|1,V={2}:R=D,S=1023,V={3}:R=E,S=1044,V={4}:R=F,S=1012|3,V=&lt;&gt;Situation:\";$G$1;N$2;$B28;N$3;$J$1)": 318,_x000D_
    "=RIK_AC(\"INF02__;INF02@E=1,S=1031,G=0,T=0,P=0:@R=A,S=1000,V={0}:R=B,S=1022,V={1}:R=C,S=1001|1,V={2}:R=D,S=1023,V={3}:R=E,S=1044,V={4}:R=F,S=1012|3,V=&lt;&gt;Situation:\";$G$1;M$2;$B31;M$3;$J$1)": 319,_x000D_
    "=RIK_AC(\"INF02__;INF02@E=1,S=1031,G=0,T=0,P=0:@R=A,S=1000,V={0}:R=B,S=1022,V={1}:R=C,S=1001|1,V={2}:R=D,S=1023,V={3}:R=E,S=1044,V={4}:R=F,S=1012|3,V=&lt;&gt;Situation:\";$G$1;N$2;$B31;N$3;$J$1)": 320,_x000D_
    "=RIK_AC(\"INF02__;INF02@E=1,S=1031,G=0,T=0,P=0:@R=A,S=1000,V={0}:R=B,S=1022,V={1}:R=C,S=1001|1,V={2}:R=D,S=1023,V={3}:R=E,S=1044,V={4}:R=F,S=1012|3,V=&lt;&gt;Situation:\";$G$1;M$2;$B32;M$3;$J$1)": 321,_x000D_
    "=RIK_AC(\"INF02__;INF02@E=1,S=1031,G=0,T=0,P=0:@R=A,S=1000,V={0}:R=B,S=1022,V={1}:R=C,S=1001|1,V={2}:R=D,S=1023,V={3}:R=E,S=1044,V={4}:R=F,S=1012|3,V=&lt;&gt;Situation:\";$G$1;N$2;$B32;N$3;$J$1)": 322,_x000D_
    "=RIK_AC(\"INF02__;INF02@E=1,S=1031,G=0,T=0,P=0:@R=A,S=1000,V={0}:R=B,S=1022,V={1}:R=C,S=1001|1,V={2}:R=D,S=1023,V={3}:R=E,S=1044,V={4}:R=F,S=1012|3,V=&lt;&gt;Situation:\";$G$1;M$2;$B33;M$3;$J$1)": 323,_x000D_
    "=RIK_AC(\"INF02__;INF02@E=1,S=1031,G=0,T=0,P=0:@R=A,S=1000,V={0}:R=B,S=1022,V={1}:R=C,S=1001|1,V={2}:R=D,S=1023,V={3}:R=E,S=1044,V={4}:R=F,S=1012|3,V=&lt;&gt;Situation:\";$G$1;N$2;$B33;N$3;$J$1)": 324,_x000D_
    "=RIK_AC(\"INF02__;INF02@E=1,S=1031,G=0,T=0,P=0:@R=A,S=1000,V={0}:R=B,S=1022,V={1}:R=C,S=1001|1,V={2}:R=D,S=1023,V={3}:R=E,S=1044,V={4}:R=F,S=1012|3,V=&lt;&gt;Situation:\";$G$1;M$2;$B34;M$3;$J$1)": 325,</t>
  </si>
  <si>
    <t>PCG (pour info)</t>
  </si>
  <si>
    <t>{_x000D_
  "Formulas": {_x000D_
    "=RIK_AC(\"INF02__;INF02@E=1,S=1031,G=0,T=0,P=0:@R=A,S=1000,V={0}:R=B,S=1022,V={1}:R=C,S=1001|1,V={2}:R=D,S=1023,V={3}:R=E,S=1044,V={4}:R=F,S=1012|3,V=&lt;&gt;Situation:\";$G$1;N$2;$A6;N$3;$J$1)": 1,_x000D_
    "=RIK_AC(\"INF02__;INF02@E=1,S=1031,G=0,T=0,P=0:@R=A,S=1000,V={0}:R=B,S=1022,V={1}:R=C,S=1001|1,V={2}:R=D,S=1023,V={3}:R=E,S=1044,V={4}:R=F,S=1012|3,V=&lt;&gt;Situation:\";$G$1;N$2;$A8;N$3;$J$1)": 2,_x000D_
    "=RIK_AC(\"INF02__;INF02@E=1,S=1031,G=0,T=0,P=0:@R=A,S=1000,V={0}:R=B,S=1022,V={1}:R=C,S=1001|1,V={2}:R=D,S=1023,V={3}:R=E,S=1044,V={4}:R=F,S=1012|3,V=&lt;&gt;Situation:\";$G$1;N$2;$A7;N$3;$J$1)": 3,_x000D_
    "=RIK_AC(\"INF02__;INF02@E=1,S=1031,G=0,T=0,P=0:@R=A,S=1000,V={0}:R=B,S=1022,V={1}:R=C,S=1001|1,V={2}:R=D,S=1023,V={3}:R=E,S=1044,V={4}:R=F,S=1012|3,V=&lt;&gt;Situation:\";$G$1;M$2;$A6;M$3;$J$1)": 4,_x000D_
    "=RIK_AC(\"INF02__;INF02@E=1,S=1031,G=0,T=0,P=0:@R=A,S=1000,V={0}:R=B,S=1022,V={1}:R=C,S=1001|1,V={2}:R=D,S=1023,V={3}:R=E,S=1044,V={4}:R=F,S=1012|3,V=&lt;&gt;Situation:\";$G$1;M$2;$A8;M$3;$J$1)": 5,_x000D_
    "=RIK_AC(\"INF02__;INF02@E=1,S=1031,G=0,T=0,P=0:@R=A,S=1000,V={0}:R=B,S=1022,V={1}:R=C,S=1001|1,V={2}:R=D,S=1023,V={3}:R=E,S=1044,V={4}:R=F,S=1012|3,V=&lt;&gt;Situation:\";$G$1;D$2;$A6;D$3;$J$1)": 6,_x000D_
    "=RIK_AC(\"INF02__;INF02@E=1,S=1031,G=0,T=0,P=0:@R=A,S=1000,V={0}:R=B,S=1022,V={1}:R=C,S=1001|1,V={2}:R=D,S=1023,V={3}:R=E,S=1044,V={4}:R=F,S=1012|3,V=&lt;&gt;Situation:\";$G$1;D$2;$A8;D$3;$J$1)": 7,_x000D_
    "=RIK_AC(\"INF02__;INF02@E=1,S=1031,G=0,T=0,P=0:@R=A,S=1000,V={0}:R=B,S=1022,V={1}:R=C,S=1001|1,V={2}:R=D,S=1023,V={3}:R=E,S=1044,V={4}:R=F,S=1012|3,V=&lt;&gt;Situation:\";$G$1;C$2;$A7;C$3;$J$1)": 8,_x000D_
    "=RIK_AC(\"INF02__;INF02@E=1,S=1031,G=0,T=0,P=0:@R=A,S=1000,V={0}:R=B,S=1022,V={1}:R=C,S=1001|1,V={2}:R=D,S=1023,V={3}:R=E,S=1044,V={4}:R=F,S=1012|3,V=&lt;&gt;Situation:\";$G$1;C$2;$A8;C$3;$J$1)": 9,_x000D_
    "=RIK_AC(\"INF02__;INF02@E=1,S=1031,G=0,T=0,P=0:@R=A,S=1000,V={0}:R=B,S=1022,V={1}:R=C,S=1001|1,V={2}:R=D,S=1023,V={3}:R=E,S=1044,V={4}:R=F,S=1012|3,V=&lt;&gt;Situation:\";$G$1;M$2;$A7;M$3;$J$1)": 10,_x000D_
    "=RIK_AC(\"INF02__;INF02@E=1,S=1031,G=0,T=0,P=0:@R=A,S=1000,V={0}:R=B,S=1022,V={1}:R=C,S=1001|1,V={2}:R=D,S=1023,V={3}:R=E,S=1044,V={4}:R=F,S=1012|3,V=&lt;&gt;Situation:\";$G$1;C$2;$A6;C$3;$J$1)": 11,_x000D_
    "=RIK_AC(\"INF02__;INF02@E=1,S=1031,G=0,T=0,P=0:@R=A,S=1000,V={0}:R=B,S=1022,V={1}:R=C,S=1001|1,V={2}:R=D,S=1023,V={3}:R=E,S=1044,V={4}:R=F,S=1012|3,V=&lt;&gt;Situation:\";$G$1;D$2;$A7;D$3;$J$1)": 12,_x000D_
    "=RIK_AC(\"INF02__;INF02@E=1,S=1031,G=0,T=0,P=0:@R=A,S=1000,V={0}:R=B,S=1022,V={1}:R=C,S=1001|1,V={2}:R=D,S=1023,V={3}:R=E,S=1044,V={4}:R=F,S=1012|3,V=&lt;&gt;Situation:\";$G$1;N$2;$A12;N$3;$J$1)": 13,_x000D_
    "=RIK_AC(\"INF02__;INF02@E=1,S=1031,G=0,T=0,P=0:@R=A,S=1000,V={0}:R=B,S=1022,V={1}:R=C,S=1001|1,V={2}:R=D,S=1023,V={3}:R=E,S=1044,V={4}:R=F,S=1012|3,V=&lt;&gt;Situation:\";$G$1;N$2;$A14;N$3;$J$1)": 14,_x000D_
    "=RIK_AC(\"INF02__;INF02@E=1,S=1031,G=0,T=0,P=0:@R=A,S=1000,V={0}:R=B,S=1022,V={1}:R=C,S=1001|1,V={2}:R=D,S=1023,V={3}:R=E,S=1044,V={4}:R=F,S=1012|3,V=&lt;&gt;Situation:\";$G$1;N$2;$A11;N$3;$J$1)": 15,_x000D_
    "=RIK_AC(\"INF02__;INF02@E=1,S=1031,G=0,T=0,P=0:@R=A,S=1000,V={0}:R=B,S=1022,V={1}:R=C,S=1001|1,V={2}:R=D,S=1023,V={3}:R=E,S=1044,V={4}:R=F,S=1012|3,V=&lt;&gt;Situation:\";$G$1;N$2;$A13;N$3;$J$1)": 16,_x000D_
    "=RIK_AC(\"INF02__;INF02@E=1,S=1031,G=0,T=0,P=0:@R=A,S=1000,V={0}:R=B,S=1022,V={1}:R=C,S=1001|1,V={2}:R=D,S=1023,V={3}:R=E,S=1044,V={4}:R=F,S=1012|3,V=&lt;&gt;Situation:\";$G$1;N$2;$A10;N$3;$J$1)": 17,_x000D_
    "=RIK_AC(\"INF02__;INF02@E=1,S=1031,G=0,T=0,P=0:@R=A,S=1000,V={0}:R=B,S=1022,V={1}:R=C,S=1001|1,V={2}:R=D,S=1023,V={3}:R=E,S=1044,V={4}:R=F,S=1012|3,V=&lt;&gt;Situation:\";$G$1;C$2;$A11;C$3;$J$1)": 18,_x000D_
    "=RIK_AC(\"INF02__;INF02@E=1,S=1031,G=0,T=0,P=0:@R=A,S=1000,V={0}:R=B,S=1022,V={1}:R=C,S=1001|1,V={2}:R=D,S=1023,V={3}:R=E,S=1044,V={4}:R=F,S=1012|3,V=&lt;&gt;Situation:\";$G$1;C$2;$A12;C$3;$J$1)": 19,_x000D_
    "=RIK_AC(\"INF02__;INF02@E=1,S=1031,G=0,T=0,P=0:@R=A,S=1000,V={0}:R=B,S=1022,V={1}:R=C,S=1001|1,V={2}:R=D,S=1023,V={3}:R=E,S=1044,V={4}:R=F,S=1012|3,V=&lt;&gt;Situation:\";$G$1;M$2;$A12;M$3;$J$1)": 20,_x000D_
    "=RIK_AC(\"INF02__;INF02@E=1,S=1031,G=0,T=0,P=0:@R=A,S=1000,V={0}:R=B,S=1022,V={1}:R=C,S=1001|1,V={2}:R=D,S=1023,V={3}:R=E,S=1044,V={4}:R=F,S=1012|3,V=&lt;&gt;Situation:\";$G$1;D$2;$A12;D$3;$J$1)": 21,_x000D_
    "=RIK_AC(\"INF02__;INF02@E=1,S=1031,G=0,T=0,P=0:@R=A,S=1000,V={0}:R=B,S=1022,V={1}:R=C,S=1001|1,V={2}:R=D,S=1023,V={3}:R=E,S=1044,V={4}:R=F,S=1012|3,V=&lt;&gt;Situation:\";$G$1;D$2;$A10;D$3;$J$1)": 22,_x000D_
    "=RIK_AC(\"INF02__;INF02@E=1,S=1031,G=0,T=0,P=0:@R=A,S=1000,V={0}:R=B,S=1022,V={1}:R=C,S=1001|1,V={2}:R=D,S=1023,V={3}:R=E,S=1044,V={4}:R=F,S=1012|3,V=&lt;&gt;Situation:\";$G$1;M$2;$A10;M$3;$J$1)": 23,_x000D_
    "=RIK_AC(\"INF02__;INF02@E=1,S=1031,G=0,T=0,P=0:@R=A,S=1000,V={0}:R=B,S=1022,V={1}:R=C,S=1001|1,V={2}:R=D,S=1023,V={3}:R=E,S=1044,V={4}:R=F,S=1012|3,V=&lt;&gt;Situation:\";$G$1;M$2;$A11;M$3;$J$1)": 24,_x000D_
    "=RIK_AC(\"INF02__;INF02@E=1,S=1031,G=0,T=0,P=0:@R=A,S=1000,V={0}:R=B,S=1022,V={1}:R=C,S=1001|1,V={2}:R=D,S=1023,V={3}:R=E,S=1044,V={4}:R=F,S=1012|3,V=&lt;&gt;Situation:\";$G$1;D$2;$A11;D$3;$J$1)": 25,_x000D_
    "=RIK_AC(\"INF02__;INF02@E=1,S=1031,G=0,T=0,P=0:@R=A,S=1000,V={0}:R=B,S=1022,V={1}:R=C,S=1001|1,V={2}:R=D,S=1023,V={3}:R=E,S=1044,V={4}:R=F,S=1012|3,V=&lt;&gt;Situation:\";$G$1;M$2;$A14;M$3;$J$1)": 26,_x000D_
    "=RIK_AC(\"INF02__;INF02@E=1,S=1031,G=0,T=0,P=0:@R=A,S=1000,V={0}:R=B,S=1022,V={1}:R=C,S=1001|1,V={2}:R=D,S=1023,V={3}:R=E,S=1044,V={4}:R=F,S=1012|3,V=&lt;&gt;Situation:\";$G$1;C$2;$A10;C$3;$J$1)": 27,_x000D_
    "=RIK_AC(\"INF02__;INF02@E=1,S=1031,G=0,T=0,P=0:@R=A,S=1000,V={0}:R=B,S=1022,V={1}:R=C,S=1001|1,V={2}:R=D,S=1023,V={3}:R=E,S=1044,V={4}:R=F,S=1012|3,V=&lt;&gt;Situation:\";$G$1;M$2;$A13;M$3;$J$1)": 28,_x000D_
    "=RIK_AC(\"INF02__;INF02@E=1,S=1031,G=0,T=0,P=0:@R=A,S=1000,V={0}:R=B,S=1022,V={1}:R=C,S=1001|1,V={2}:R=D,S=1023,V={3}:R=E,S=1044,V={4}:R=F,S=1012|3,V=&lt;&gt;Situation:\";$G$1;D$2;$A13;D$3;$J$1)": 29,_x000D_
    "=RIK_AC(\"INF02__;INF02@E=1,S=1031,G=0,T=0,P=0:@R=A,S=1000,V={0}:R=B,S=1022,V={1}:R=C,S=1001|1,V={2}:R=D,S=1023,V={3}:R=E,S=1044,V={4}:R=F,S=1012|3,V=&lt;&gt;Situation:\";$G$1;D$2;$A14;D$3;$J$1)": 30,_x000D_
    "=RIK_AC(\"INF02__;INF02@E=1,S=1031,G=0,T=0,P=0:@R=A,S=1000,V={0}:R=B,S=1022,V={1}:R=C,S=1001|1,V={2}:R=D,S=1023,V={3}:R=E,S=1044,V={4}:R=F,S=1012|3,V=&lt;&gt;Situation:\";$G$1;C$2;$A13;C$3;$J$1)": 31,_x000D_
    "=RIK_AC(\"INF02__;INF02@E=1,S=1031,G=0,T=0,P=0:@R=A,S=1000,V={0}:R=B,S=1022,V={1}:R=C,S=1001|1,V={2}:R=D,S=1023,V={3}:R=E,S=1044,V={4}:R=F,S=1012|3,V=&lt;&gt;Situation:\";$G$1;C$2;$A14;C$3;$J$1)": 32,_x000D_
    "=RIK_AC(\"INF02__;INF02@E=1,S=1031,G=0,T=0,P=0:@R=A,S=1000,V={0}:R=B,S=1022,V={1}:R=C,S=1001|1,V={2}:R=D,S=1023,V={3}:R=E,S=1044,V={4}:R=F,S=1012|3,V=&lt;&gt;Situation:\";$G$1;N$2;$A24;N$3;$J$1)": 33,_x000D_
    "=RIK_AC(\"INF02__;INF02@E=1,S=1031,G=0,T=0,P=0:@R=A,S=1000,V={0}:R=B,S=1022,V={1}:R=C,S=1001|1,V={2}:R=D,S=1023,V={3}:R=E,S=1044,V={4}:R=F,S=1012|3,V=&lt;&gt;Situation:\";$G$1;N$2;$A17;N$3;$J$1)": 34,_x000D_
    "=RIK_AC(\"INF02__;INF02@E=1,S=1031,G=0,T=0,P=0:@R=A,S=1000,V={0}:R=B,S=1022,V={1}:R=C,S=1001|1,V={2}:R=D,S=1023,V={3}:R=E,S=1044,V={4}:R=F,S=1012|3,V=&lt;&gt;Situation:\";$G$1;N$2;$A26;N$3;$J$1)": 35,_x000D_
    "=RIK_AC(\"INF02__;INF02@E=1,S=1031,G=0,T=0,P=0:@R=A,S=1000,V={0}:R=B,S=1022,V={1}:R=C,S=1001|1,V={2}:R=D,S=1023,V={3}:R=E,S=1044,V={4}:R=F,S=1012|3,V=&lt;&gt;Situation:\";$G$1;N$2;$A19;N$3;$J$1)": 36,_x000D_
    "=RIK_AC(\"INF02__;INF02@E=1,S=1031,G=0,T=0,P=0:@R=A,S=1000,V={0}:R=B,S=1022,V={1}:R=C,S=1001|1,V={2}:R=D,S=1023,V={3}:R=E,S=1044,V={4}:R=F,S=1012|3,V=&lt;&gt;Situation:\";$G$1;N$2;$A16;N$3;$J$1)": 37,_x000D_
    "=RIK_AC(\"INF02__;INF02@E=1,S=1031,G=0,T=0,P=0:@R=A,S=1000,V={0}:R=B,S=1022,V={1}:R=C,S=1001|1,V={2}:R=D,S=1023,V={3}:R=E,S=1044,V={4}:R=F,S=1012|3,V=&lt;&gt;Situation:\";$G$1;N$2;$A18;N$3;$J$1)": 38,_x000D_
    "=RIK_AC(\"INF02__;INF02@E=1,S=1031,G=0,T=0,P=0:@R=A,S=1000,V={0}:R=B,S=1022,V={1}:R=C,S=1001|1,V={2}:R=D,S=1023,V={3}:R=E,S=1044,V={4}:R=F,S=1012|3,V=&lt;&gt;Situation:\";$G$1;N$2;$A27;N$3;$J$1)": 39,_x000D_
    "=RIK_AC(\"INF02__;INF02@E=1,S=1031,G=0,T=0,P=0:@R=A,S=1000,V={0}:R=B,S=1022,V={1}:R=C,S=1001|1,V={2}:R=D,S=1023,V={3}:R=E,S=1044,V={4}:R=F,S=1012|3,V=&lt;&gt;Situation:\";$G$1;N$2;$A28;N$3;$J$1)": 40,_x000D_
    "=RIK_AC(\"INF02__;INF02@E=1,S=1031,G=0,T=0,P=0:@R=A,S=1000,V={0}:R=B,S=1022,V={1}:R=C,S=1001|1,V={2}:R=D,S=1023,V={3}:R=E,S=1044,V={4}:R=F,S=1012|3,V=&lt;&gt;Situation:\";$G$1;N$2;$A21;N$3;$J$1)": 41,_x000D_
    "=RIK_AC(\"INF02__;INF02@E=1,S=1031,G=0,T=0,P=0:@R=A,S=1000,V={0}:R=B,S=1022,V={1}:R=C,S=1001|1,V={2}:R=D,S=1023,V={3}:R=E,S=1044,V={4}:R=F,S=1012|3,V=&lt;&gt;Situation:\";$G$1;N$2;$A23;N$3;$J$1)": 42,_x000D_
    "=RIK_AC(\"INF02__;INF02@E=1,S=1031,G=0,T=0,P=0:@R=A,S=1000,V={0}:R=B,S=1022,V={1}:R=C,S=1001|1,V={2}:R=D,S=1023,V={3}:R=E,S=1044,V={4}:R=F,S=1012|3,V=&lt;&gt;Situation:\";$G$1;N$2;$A25;N$3;$J$1)": 43,_x000D_
    "=RIK_AC(\"INF02__;INF02@E=1,S=1031,G=0,T=0,P=0:@R=A,S=1000,V={0}:R=B,S=1022,V={1}:R=C,S=1001|1,V={2}:R=D,S=1023,V={3}:R=E,S=1044,V={4}:R=F,S=1012|3,V=&lt;&gt;Situation:\";$G$1;N$2;$A20;N$3;$J$1)": 44,_x000D_
    "=RIK_AC(\"INF02__;INF02@E=1,S=1031,G=0,T=0,P=0:@R=A,S=1000,V={0}:R=B,S=1022,V={1}:R=C,S=1001|1,V={2}:R=D,S=1023,V={3}:R=E,S=1044,V={4}:R=F,S=1012|3,V=&lt;&gt;Situation:\";$G$1;N$2;$A22;N$3;$J$1)": 45,_x000D_
    "=RIK_AC(\"INF02__;INF02@E=1,S=1031,G=0,T=0,P=0:@R=A,S=1000,V={0}:R=B,S=1022,V={1}:R=C,S=1001|1,V={2}:R=D,S=1023,V={3}:R=E,S=1044,V={4}:R=F,S=1012|3,V=&lt;&gt;Situation:\";$G$1;N$2;$A43;N$3;$J$1)": 46,_x000D_
    "=RIK_AC(\"INF02__;INF02@E=1,S=1031,G=0,T=0,P=0:@R=A,S=1000,V={0}:R=B,S=1022,V={1}:R=C,S=1001|1,V={2}:R=D,S=1023,V={3}:R=E,S=1044,V={4}:R=F,S=1012|3,V=&lt;&gt;Situation:\";$G$1;N$2;$A49;N$3;$J$1)": 47,_x000D_
    "=RIK_AC(\"INF02__;INF02@E=1,S=1031,G=0,T=0,P=0:@R=A,S=1000,V={0}:R=B,S=1022,V={1}:R=C,S=1001|1,V={2}:R=D,S=1023,V={3}:R=E,S=1044,V={4}:R=F,S=1012|3,V=&lt;&gt;Situation:\";$G$1;N$2;$A40;N$3;$J$1)": 48,_x000D_
    "=RIK_AC(\"INF02__;INF02@E=1,S=1031,G=0,T=0,P=0:@R=A,S=1000,V={0}:R=B,S=1022,V={1}:R=C,S=1001|1,V={2}:R=D,S=1023,V={3}:R=E,S=1044,V={4}:R=F,S=1012|3,V=&lt;&gt;Situation:\";$G$1;N$2;$A48;N$3;$J$1)": 49,_x000D_
    "=RIK_AC(\"INF02__;INF02@E=1,S=1031,G=0,T=0,P=0:@R=A,S=1000,V={0}:R=B,S=1022,V={1}:R=C,S=1001|1,V={2}:R=D,S=1023,V={3}:R=E,S=1044,V={4}:R=F,S=1012|3,V=&lt;&gt;Situation:\";$G$1;N$2;$A33;N$3;$J$1)": 50,_x000D_
    "=RIK_AC(\"INF02__;INF02@E=1,S=1031,G=0,T=0,P=0:@R=A,S=1000,V={0}:R=B,S=1022,V={1}:R=C,S=1001|1,V={2}:R=D,S=1023,V={3}:R=E,S=1044,V={4}:R=F,S=1012|3,V=&lt;&gt;Situation:\";$G$1;N$2;$A35;N$3;$J$1)": 51,_x000D_
    "=RIK_AC(\"INF02__;INF02@E=1,S=1031,G=0,T=0,P=0:@R=A,S=1000,V={0}:R=B,S=1022,V={1}:R=C,S=1001|1,V={2}:R=D,S=1023,V={3}:R=E,S=1044,V={4}:R=F,S=1012|3,V=&lt;&gt;Situation:\";$G$1;N$2;$A51;N$3;$J$1)": 52,_x000D_
    "=RIK_AC(\"INF02__;INF02@E=1,S=1031,G=0,T=0,P=0:@R=A,S=1000,V={0}:R=B,S=1022,V={1}:R=C,S=1001|1,V={2}:R=D,S=1023,V={3}:R=E,S=1044,V={4}:R=F,S=1012|3,V=&lt;&gt;Situation:\";$G$1;N$2;$A47;N$3;$J$1)": 53,_x000D_
    "=RIK_AC(\"INF02__;INF02@E=1,S=1031,G=0,T=0,P=0:@R=A,S=1000,V={0}:R=B,S=1022,V={1}:R=C,S=1001|1,V={2}:R=D,S=1023,V={3}:R=E,S=1044,V={4}:R=F,S=1012|3,V=&lt;&gt;Situation:\";$G$1;N$2;$A32;N$3;$J$1)": 54,_x000D_
    "=RIK_AC(\"INF02__;INF02@E=1,S=1031,G=0,T=0,P=0:@R=A,S=1000,V={0}:R=B,S=1022,V={1}:R=C,S=1001|1,V={2}:R=D,S=1023,V={3}:R=E,S=1044,V={4}:R=F,S=1012|3,V=&lt;&gt;Situation:\";$G$1;N$2;$A53;N$3;$J$1)": 55,_x000D_
    "=RIK_AC(\"INF02__;INF02@E=1,S=1031,G=0,T=0,P=0:@R=A,S=1000,V={0}:R=B,S=1022,V={1}:R=C,S=1001|1,V={2}:R=D,S=1023,V={3}:R=E,S=1044,V={4}:R=F,S=1012|3,V=&lt;&gt;Situation:\";$G$1;N$2;$A42;N$3;$J$1)": 56,_x000D_
    "=RIK_AC(\"INF02__;INF02@E=1,S=1031,G=0,T=0,P=0:@R=A,S=1000,V={0}:R=B,S=1022,V={1}:R=C,S=1001|1,V={2}:R=D,S=1023,V={3}:R=E,S=1044,V={4}:R=F,S=1012|3,V=&lt;&gt;Situation:\";$G$1;N$2;$A38;N$3;$J$1)": 57,_x000D_
    "=RIK_AC(\"INF02__;INF02@E=1,S=1031,G=0,T=0,P=0:@R=A,S=1000,V={0}:R=B,S=1022,V={1}:R=C,S=1001|1,V={2}:R=D,S=1023,V={3}:R=E,S=1044,V={4}:R=F,S=1012|3,V=&lt;&gt;Situation:\";$G$1;N$2;$A41;N$3;$J$1)": 58,_x000D_
    "=RIK_AC(\"INF02__;INF02@E=1,S=1031,G=0,T=0,P=0:@R=A,S=1000,V={0}:R=B,S=1022,V={1}:R=C,S=1001|1,V={2}:R=D,S=1023,V={3}:R=E,S=1044,V={4}:R=F,S=1012|3,V=&lt;&gt;Situation:\";$G$1;N$2;$A34;N$3;$J$1)": 59,_x000D_
    "=RIK_AC(\"INF02__;INF02@E=1,S=1031,G=0,T=0,P=0:@R=A,S=1000,V={0}:R=B,S=1022,V={1}:R=C,S=1001|1,V={2}:R=D,S=1023,V={3}:R=E,S=1044,V={4}:R=F,S=1012|3,V=&lt;&gt;Situation:\";$G$1;N$2;$A57;N$3;$J$1)": 60,_x000D_
    "=RIK_AC(\"INF02__;INF02@E=1,S=1031,G=0,T=0,P=0:@R=A,S=1000,V={0}:R=B,S=1022,V={1}:R=C,S=1001|1,V={2}:R=D,S=1023,V={3}:R=E,S=1044,V={4}:R=F,S=1012|3,V=&lt;&gt;Situation:\";$G$1;N$2;$A31;N$3;$J$1)": 61,_x000D_
    "=RIK_AC(\"INF02__;INF02@E=1,S=1031,G=0,T=0,P=0:@R=A,S=1000,V={0}:R=B,S=1022,V={1}:R=C,S=1001|1,V={2}:R=D,S=1023,V={3}:R=E,S=1044,V={4}:R=F,S=1012|3,V=&lt;&gt;Situation:\";$G$1;N$2;$A52;N$3;$J$1)": 62,_x000D_
    "=RIK_AC(\"INF02__;INF02@E=1,S=1031,G=0,T=0,P=0:@R=A,S=1000,V={0}:R=B,S=1022,V={1}:R=C,S=1001|1,V={2}:R=D,S=1023,V={3}:R=E,S=1044,V={4}:R=F,S=1012|3,V=&lt;&gt;Situation:\";$G$1;N$2;$A36;N$3;$J$1)": 63,_x000D_
    "=RIK_AC(\"INF02__;INF02@E=1,S=1031,G=0,T=0,P=0:@R=A,S=1000,V={0}:R=B,S=1022,V={1}:R=C,S=1001|1,V={2}:R=D,S=1023,V={3}:R=E,S=1044,V={4}:R=F,S=1012|3,V=&lt;&gt;Situation:\";$G$1;N$2;$A56;N$3;$J$1)": 64,_x000D_
    "=RIK_AC(\"INF02__;INF02@E=1,S=1031,G=0,T=0,P=0:@R=A,S=1000,V={0}:R=B,S=1022,V={1}:R=C,S=1001|1,V={2}:R=D,S=1023,V={3}:R=E,S=1044,V={4}:R=F,S=1012|3,V=&lt;&gt;Situation:\";$G$1;N$2;$A37;N$3;$J$1)": 65,_x000D_
    "=RIK_AC(\"INF02__;INF02@E=1,S=1031,G=0,T=0,P=0:@R=A,S=1000,V={0}:R=B,S=1022,V={1}:R=C,S=1001|1,V={2}:R=D,S=1023,V={3}:R=E,S=1044,V={4}:R=F,S=1012|3,V=&lt;&gt;Situation:\";$G$1;C$2;$A28;C$3;$J$1)": 66,_x000D_
    "=RIK_AC(\"INF02__;INF02@E=1,S=1031,G=0,T=0,P=0:@R=A,S=1000,V={0}:R=B,S=1022,V={1}:R=C,S=1001|1,V={2}:R=D,S=1023,V={3}:R=E,S=1044,V={4}:R=F,S=1012|3,V=&lt;&gt;Situation:\";$G$1;M$2;$A23;M$3;$J$1)": 67,_x000D_
    "=RIK_AC(\"INF02__;INF02@E=1,S=1031,G=0,T=0,P=0:@R=A,S=1000,V={0}:R=B,S=1022,V={1}:R=C,S=1001|1,V={2}:R=D,S=1023,V={3}:R=E,S=1044,V={4}:R=F,S=1012|3,V=&lt;&gt;Situation:\";$G$1;D$2;$A18;D$3;$J$1)": 68,_x000D_
    "=RIK_AC(\"INF02__;INF02@E=1,S=1031,G=0,T=0,P=0:@R=A,S=1000,V={0}:R=B,S=1022,V={1}:R=C,S=1001|1,V={2}:R=D,S=1023,V={3}:R=E,S=1044,V={4}:R=F,S=1012|3,V=&lt;&gt;Situation:\";$G$1;M$2;$A24;M$3;$J$1)": 69,_x000D_
    "=RIK_AC(\"INF02__;INF02@E=1,S=1031,G=0,T=0,P=0:@R=A,S=1000,V={0}:R=B,S=1022,V={1}:R=C,S=1001|1,V={2}:R=D,S=1023,V={3}:R=E,S=1044,V={4}:R=F,S=1012|3,V=&lt;&gt;Situation:\";$G$1;D$2;$A19;D$3;$J$1)": 70,_x000D_
    "=RIK_AC(\"INF02__;INF02@E=1,S=1031,G=0,T=0,P=0:@R=A,S=1000,V={0}:R=B,S=1022,V={1}:R=C,S=1001|1,V={2}:R=D,S=1023,V={3}:R=E,S=1044,V={4}:R=F,S=1012|3,V=&lt;&gt;Situation:\";$G$1;D$2;$A17;D$3;$J$1)": 71,_x000D_
    "=RIK_AC(\"INF02__;INF02@E=1,S=1031,G=0,T=0,P=0:@R=A,S=1000,V={0}:R=B,S=1022,V={1}:R=C,S=1001|1,V={2}:R=D,S=1023,V={3}:R=E,S=1044,V={4}:R=F,S=1012|3,V=&lt;&gt;Situation:\";$G$1;C$2;$A18;C$3;$J$1)": 72,_x000D_
    "=RIK_AC(\"INF02__;INF02@E=1,S=1031,G=0,T=0,P=0:@R=A,S=1000,V={0}:R=B,S=1022,V={1}:R=C,S=1001|1,V={2}:R=D,S=1023,V={3}:R=E,S=1044,V={4}:R=F,S=1012|3,V=&lt;&gt;Situation:\";$G$1;D$2;$A24;D$3;$J$1)": 73,_x000D_
    "=RIK_AC(\"INF02__;INF02@E=1,S=1031,G=0,T=0,P=0:@R=A,S=1000,V={0}:R=B,S=1022,V={1}:R=C,S=1001|1,V={2}:R=D,S=1023,V={3}:R=E,S=1044,V={4}:R=F,S=1012|3,V=&lt;&gt;Situation:\";$G$1;C$2;$A23;C$3;$J$1)": 74,_x000D_
    "=RIK_AC(\"INF02__;INF02@E=1,S=1031,G=0,T=0,P=0:@R=A,S=1000,V={0}:R=B,S=1022,V={1}:R=C,S=1001|1,V={2}:R=D,S=1023,V={3}:R=E,S=1044,V={4}:R=F,S=1012|3,V=&lt;&gt;Situation:\";$G$1;D$2;$A26;D$3;$J$1)": 75,_x000D_
    "=RIK_AC(\"INF02__;INF02@E=1,S=1031,G=0,T=0,P=0:@R=A,S=1000,V={0}:R=B,S=1022,V={1}:R=C,S=1001|1,V={2}:R=D,S=1023,V={3}:R=E,S=1044,V={4}:R=F,S=1012|3,V=&lt;&gt;Situation:\";$G$1;M$2;$A26;M$3;$J$1)": 76,_x000D_
    "=RIK_AC(\"INF02__;INF02@E=1,S=1031,G=0,T=0,P=0:@R=A,S=1000,V={0}:R=B,S=1022,V={1}:R=C,S=1001|1,V={2}:R=D,S=1023,V={3}:R=E,S=1044,V={4}:R=F,S=1012|3,V=&lt;&gt;Situation:\";$G$1;C$2;$A26;C$3;$J$1)": 77,_x000D_
    "=RIK_AC(\"INF02__;INF02@E=1,S=1031,G=0,T=0,P=0:@R=A,S=1000,V={0}:R=B,S=1022,V={1}:R=C,S=1001|1,V={2}:R=D,S=1023,V={3}:R=E,S=1044,V={4}:R=F,S=1012|3,V=&lt;&gt;Situation:\";$G$1;D$2;$A16;D$3;$J$1)": 78,_x000D_
    "=RIK_AC(\"INF02__;INF02@E=1,S=1031,G=0,T=0,P=0:@R=A,S=1000,V={0}:R=B,S=1022,V={1}:R=C,S=1001|1,V={2}:R=D,S=1023,V={3}:R=E,S=1044,V={4}:R=F,S=1012|3,V=&lt;&gt;Situation:\";$G$1;C$2;$A24;C$3;$J$1)": 79,_x000D_
    "=RIK_AC(\"INF02__;INF02@E=1,S=1031,G=0,T=0,P=0:@R=A,S=1000,V={0}:R=B,S=1022,V={1}:R=C,S=1001|1,V={2}:R=D,S=1023,V={3}:R=E,S=1044,V={4}:R=F,S=1012|3,V=&lt;&gt;Situation:\";$G$1;C$2;$A19;C$3;$J$1)": 80,_x000D_
    "=RIK_AC(\"INF02__;INF02@E=1,S=1031,G=0,T=0,P=0:@R=A,S=1000,V={0}:R=B,S=1022,V={1}:R=C,S=1001|1,V={2}:R=D,S=1023,V={3}:R=E,S=1044,V={4}:R=F,S=1012|3,V=&lt;&gt;Situation:\";$G$1;M$2;$A25;M$3;$J$1)": 81,_x000D_
    "=RIK_AC(\"INF02__;INF02@E=1,S=1031,G=0,T=0,P=0:@R=A,S=1000,V={0}:R=B,S=1022,V={1}:R=C,S=1001|1,V={2}:R=D,S=1023,V={3}:R=E,S=1044,V={4}:R=F,S=1012|3,V=&lt;&gt;Situation:\";$G$1;C$2;$A16;C$3;$J$1)": 82,_x000D_
    "=RIK_AC(\"INF02__;INF02@E=1,S=1031,G=0,T=0,P=0:@R=A,S=1000,V={0}:R=B,S=1022,V={1}:R=C,S=1001|1,V={2}:R=D,S=1023,V={3}:R=E,S=1044,V={4}:R=F,S=1012|3,V=&lt;&gt;Situation:\";$G$1;M$2;$A27;M$3;$J$1)": 83,_x000D_
    "=RIK_AC(\"INF02__;INF02@E=1,S=1031,G=0,T=0,P=0:@R=A,S=1000,V={0}:R=B,S=1022,V={1}:R=C,S=1001|1,V={2}:R=D,S=1023,V={3}:R=E,S=1044,V={4}:R=F,S=1012|3,V=&lt;&gt;Situation:\";$G$1;D$2;$A22;D$3;$J$1)": 84,_x000D_
    "=RIK_AC(\"INF02__;INF02@E=1,S=1031,G=0,T=0,P=0:@R=A,S=1000,V={0}:R=B,S=1022,V={1}:R=C,S=1001|1,V={2}:R=D,S=1023,V={3}:R=E,S=1044,V={4}:R=F,S=1012|3,V=&lt;&gt;Situation:\";$G$1;C$2;$A17;C$3;$J$1)": 85,_x000D_
    "=RIK_AC(\"INF02__;INF02@E=1,S=1031,G=0,T=0,P=0:@R=A,S=1000,V={0}:R=B,S=1022,V={1}:R=C,S=1001|1,V={2}:R=D,S=1023,V={3}:R=E,S=1044,V={4}:R=F,S=1012|3,V=&lt;&gt;Situation:\";$G$1;M$2;$A28;M$3;$J$1)": 86,_x000D_
    "=RIK_AC(\"INF02__;INF02@E=1,S=1031,G=0,T=0,P=0:@R=A,S=1000,V={0}:R=B,S=1022,V={1}:R=C,S=1001|1,V={2}:R=D,S=1023,V={3}:R=E,S=1044,V={4}:R=F,S=1012|3,V=&lt;&gt;Situation:\";$G$1;D$2;$A23;D$3;$J$1)": 87,_x000D_
    "=RIK_AC(\"INF02__;INF02@E=1,S=1031,G=0,T=0,P=0:@R=A,S=1000,V={0}:R=B,S=1022,V={1}:R=C,S=1001|1,V={2}:R=D,S=1023,V={3}:R=E,S=1044,V={4}:R=F,S=1012|3,V=&lt;&gt;Situation:\";$G$1;M$2;$A18;M$3;$J$1)": 88,_x000D_
    "=RIK_AC(\"INF02__;INF02@E=1,S=1031,G=0,T=0,P=0:@R=A,S=1000,V={0}:R=B,S=1022,V={1}:R=C,S=1001|1,V={2}:R=D,S=1023,V={3}:R=E,S=1044,V={4}:R=F,S=1012|3,V=&lt;&gt;Situation:\";$G$1;D$2;$A25;D$3;$J$1)": 89,_x000D_
    "=RIK_AC(\"INF02__;INF02@E=1,S=1031,G=0,T=0,P=0:@R=A,S=1000,V={0}:R=B,S=1022,V={1}:R=C,S=1001|1,V={2}:R=D,S=1023,V={3}:R=E,S=1044,V={4}:R=F,S=1012|3,V=&lt;&gt;Situation:\";$G$1;C$2;$A22;C$3;$J$1)": 90,_x000D_
    "=RIK_AC(\"INF02__;INF02@E=1,S=1031,G=0,T=0,P=0:@R=A,S=1000,V={0}:R=B,S=1022,V={1}:R=C,S=1001|1,V={2}:R=D,S=1023,V={3}:R=E,S=1044,V={4}:R=F,S=1012|3,V=&lt;&gt;Situation:\";$G$1;M$2;$A17;M$3;$J$1)": 91,_x000D_
    "=RIK_AC(\"INF02__;INF02@E=1,S=1031,G=0,T=0,P=0:@R=A,S=1000,V={0}:R=B,S=1022,V={1}:R=C,S=1001|1,V={2}:R=D,S=1023,V={3}:R=E,S=1044,V={4}:R=F,S=1012|3,V=&lt;&gt;Situation:\";$G$1;D$2;$A28;D$3;$J$1)": 92,_x000D_
    "=RIK_AC(\"INF02__;INF02@E=1,S=1031,G=0,T=0,P=0:@R=A,S=1000,V={0}:R=B,S=1022,V={1}:R=C,S=1001|1,V={2}:R=D,S=1023,V={3}:R=E,S=1044,V={4}:R=F,S=1012|3,V=&lt;&gt;Situation:\";$G$1;C$2;$A27;C$3;$J$1)": 93,_x000D_
    "=RIK_AC(\"INF02__;INF02@E=1,S=1031,G=0,T=0,P=0:@R=A,S=1000,V={0}:R=B,S=1022,V={1}:R=C,S=1001|1,V={2}:R=D,S=1023,V={3}:R=E,S=1044,V={4}:R=F,S=1012|3,V=&lt;&gt;Situation:\";$G$1;D$2;$A21;D$3;$J$1)": 94,_x000D_
    "=RIK_AC(\"INF02__;INF02@E=1,S=1031,G=0,T=0,P=0:@R=A,S=1000,V={0}:R=B,S=1022,V={1}:R=C,S=1001|1,V={2}:R=D,S=1023,V={3}:R=E,S=1044,V={4}:R=F,S=1012|3,V=&lt;&gt;Situation:\";$G$1;C$2;$A20;C$3;$J$1)": 95,_x000D_
    "=RIK_AC(\"INF02__;INF02@E=1,S=1031,G=0,T=0,P=0:@R=A,S=1000,V={0}:R=B,S=1022,V={1}:R=C,S=1001|1,V={2}:R=D,S=1023,V={3}:R=E,S=1044,V={4}:R=F,S=1012|3,V=&lt;&gt;Situation:\";$G$1;C$2;$A21;C$3;$J$1)": 96,_x000D_
    "=RIK_AC(\"INF02__;INF02@E=1,S=1031,G=0,T=0,P=0:@R=A,S=1000,V={0}:R=B,S=1022,V={1}:R=C,S=1001|1,V={2}:R=D,S=1023,V={3}:R=E,S=1044,V={4}:R=F,S=1012|3,V=&lt;&gt;Situation:\";$G$1;D$2;$A27;D$3;$J$1)": 97,_x000D_
    "=RIK_AC(\"INF02__;INF02@E=1,S=1031,G=0,T=0,P=0:@R=A,S=1000,V={0}:R=B,S=1022,V={1}:R=C,S=1001|1,V={2}:R=D,S=1023,V={3}:R=E,S=1044,V={4}:R=F,S=1012|3,V=&lt;&gt;Situation:\";$G$1;M$2;$A21;M$3;$J$1)": 98,_x000D_
    "=RIK_AC(\"INF02__;INF02@E=1,S=1031,G=0,T=0,P=0:@R=A,S=1000,V={0}:R=B,S=1022,V={1}:R=C,S=1001|1,V={2}:R=D,S=1023,V={3}:R=E,S=1044,V={4}:R=F,S=1012|3,V=&lt;&gt;Situation:\";$G$1;M$2;$A22;M$3;$J$1)": 99,_x000D_
    "=RIK_AC(\"INF02__;INF02@E=1,S=1031,G=0,T=0,P=0:@R=A,S=1000,V={0}:R=B,S=1022,V={1}:R=C,S=1001|1,V={2}:R=D,S=1023,V={3}:R=E,S=1044,V={4}:R=F,S=1012|3,V=&lt;&gt;Situation:\";$G$1;M$2;$A16;M$3;$J$1)": 100,_x000D_
    "=RIK_AC(\"INF02__;INF02@E=1,S=1031,G=0,T=0,P=0:@R=A,S=1000,V={0}:R=B,S=1022,V={1}:R=C,S=1001|1,V={2}:R=D,S=1023,V={3}:R=E,S=1044,V={4}:R=F,S=1012|3,V=&lt;&gt;Situation:\";$G$1;M$2;$A20;M$3;$J$1)": 101,_x000D_
    "=RIK_AC(\"INF02__;INF02@E=1,S=1031,G=0,T=0,P=0:@R=A,S=1000,V={0}:R=B,S=1022,V={1}:R=C,S=1001|1,V={2}:R=D,S=1023,V={3}:R=E,S=1044,V={4}:R=F,S=1012|3,V=&lt;&gt;Situation:\";$G$1;M$2;$A19;M$3;$J$1)": 102,_x000D_
    "=RIK_AC(\"INF02__;INF02@E=1,S=1031,G=0,T=0,P=0:@R=A,S=1000,V={0}:R=B,S=1022,V={1}:R=C,S=1001|1,V={2}:R=D,S=1023,V={3}:R=E,S=1044,V={4}:R=F,S=1012|3,V=&lt;&gt;Situation:\";$G$1;C$2;$A25;C$3;$J$1)": 103,_x000D_
    "=RIK_AC(\"INF02__;INF02@E=1,S=1031,G=0,T=0,P=0:@R=A,S=1000,V={0}:R=B,S=1022,V={1}:R=C,S=1001|1,V={2}:R=D,S=1023,V={3}:R=E,S=1044,V={4}:R=F,S=1012|3,V=&lt;&gt;Situation:\";$G$1;D$2;$A20;D$3;$J$1)": 104,_x000D_
    "=RIK_AC(\"INF02__;INF02@E=1,S=1031,G=0,T=0,P=0:@R=A,S=1000,V={0}:R=B,S=1022,V={1}:R=C,S=1001|1,V={2}:R=D,S=1023,V={3}:R=E,S=1044,V={4}:R=F,S=1012|3,V=&lt;&gt;Situation:\";$G$1;C$2;$A51;C$3;$J$1)": 105,_x000D_
    "=RIK_AC(\"INF02__;INF02@E=1,S=1031,G=0,T=0,P=0:@R=A,S=1000,V={0}:R=B,S=1022,V={1}:R=C,S=1001|1,V={2}:R=D,S=1023,V={3}:R=E,S=1044,V={4}:R=F,S=1012|3,V=&lt;&gt;Situation:\";$G$1;M$2;$A37;M$3;$J$1)": 106,_x000D_
    "=RIK_AC(\"INF02__;INF02@E=1,S=1031,G=0,T=0,P=0:@R=A,S=1000,V={0}:R=B,S=1022,V={1}:R=C,S=1001|1,V={2}:R=D,S=1023,V={3}:R=E,S=1044,V={4}:R=F,S=1012|3,V=&lt;&gt;Situation:\";$G$1;D$2;$A48;D$3;$J$1)": 107,_x000D_
    "=RIK_AC(\"INF02__;INF02@E=1,S=1031,G=0,T=0,P=0:@R=A,S=1000,V={0}:R=B,S=1022,V={1}:R=C,S=1001|1,V={2}:R=D,S=1023,V={3}:R=E,S=1044,V={4}:R=F,S=1012|3,V=&lt;&gt;Situation:\";$G$1;C$2;$A35;C$3;$J$1)": 108,_x000D_
    "=RIK_AC(\"INF02__;INF02@E=1,S=1031,G=0,T=0,P=0:@R=A,S=1000,V={0}:R=B,S=1022,V={1}:R=C,S=1001|1,V={2}:R=D,S=1023,V={3}:R=E,S=1044,V={4}:R=F,S=1012|3,V=&lt;&gt;Situation:\";$G$1;M$2;$A43;M$3;$J$1)": 109,_x000D_
    "=RIK_AC(\"INF02__;INF02@E=1,S=1031,G=0,T=0,P=0:@R=A,S=1000,V={0}:R=B,S=1022,V={1}:R=C,S=1001|1,V={2}:R=D,S=1023,V={3}:R=E,S=1044,V={4}:R=F,S=1012|3,V=&lt;&gt;Situation:\";$G$1;D$2;$A33;D$3;$J$1)": 110,_x000D_
    "=RIK_AC(\"INF02__;INF02@E=1,S=1031,G=0,T=0,P=0:@R=A,S=1000,V={0}:R=B,S=1022,V={1}:R=C,S=1001|1,V={2}:R=D,S=1023,V={3}:R=E,S=1044,V={4}:R=F,S=1012|3,V=&lt;&gt;Situation:\";$G$1;D$2;$A56;D$3;$J$1)": 111,_x000D_
    "=RIK_AC(\"INF02__;INF02@E=1,S=1031,G=0,T=0,P=0:@R=A,S=1000,V={0}:R=B,S=1022,V={1}:R=C,S=1001|1,V={2}:R=D,S=1023,V={3}:R=E,S=1044,V={4}:R=F,S=1012|3,V=&lt;&gt;Situation:\";$G$1;C$2;$A56;C$3;$J$1)": 112,_x000D_
    "=RIK_AC(\"INF02__;INF02@E=1,S=1031,G=0,T=0,P=0:@R=A,S=1000,V={0}:R=B,S=1022,V={1}:R=C,S=1001|1,V={2}:R=D,S=1023,V={3}:R=E,S=1044,V={4}:R=F,S=1012|3,V=&lt;&gt;Situation:\";$G$1;M$2;$A36;M$3;$J$1)": 113,_x000D_
    "=RIK_AC(\"INF02__;INF02@E=1,S=1031,G=0,T=0,P=0:@R=A,S=1000,V={0}:R=B,S=1022,V={1}:R=C,S=1001|1,V={2}:R=D,S=1023,V={3}:R=E,S=1044,V={4}:R=F,S=1012|3,V=&lt;&gt;Situation:\";$G$1;C$2;$A48;C$3;$J$1)": 114,_x000D_
    "=RIK_AC(\"INF02__;INF02@E=1,S=1031,G=0,T=0,P=0:@R=A,S=1000,V={0}:R=B,S=1022,V={1}:R=C,S=1001|1,V={2}:R=D,S=1023,V={3}:R=E,S=1044,V={4}:R=F,S=1012|3,V=&lt;&gt;Situation:\";$G$1;M$2;$A35;M$3;$J$1)": 115,_x000D_
    "=RIK_AC(\"INF02__;INF02@E=1,S=1031,G=0,T=0,P=0:@R=A,S=1000,V={0}:R=B,S=1022,V={1}:R=C,S=1001|1,V={2}:R=D,S=1023,V={3}:R=E,S=1044,V={4}:R=F,S=1012|3,V=&lt;&gt;Situation:\";$G$1;D$2;$A43;D$3;$J$1)": 116,_x000D_
    "=RIK_AC(\"INF02__;INF02@E=1,S=1031,G=0,T=0,P=0:@R=A,S=1000,V={0}:R=B,S=1022,V={1}:R=C,S=1001|1,V={2}:R=D,S=1023,V={3}:R=E,S=1044,V={4}:R=F,S=1012|3,V=&lt;&gt;Situation:\";$G$1;C$2;$A49;C$3;$J$1)": 117,_x000D_
    "=RIK_AC(\"INF02__;INF02@E=1,S=1031,G=0,T=0,P=0:@R=A,S=1000,V={0}:R=B,S=1022,V={1}:R=C,S=1001|1,V={2}:R=D,S=1023,V={3}:R=E,S=1044,V={4}:R=F,S=1012|3,V=&lt;&gt;Situation:\";$G$1;M$2;$A41;M$3;$J$1)": 118,_x000D_
    "=RIK_AC(\"INF02__;INF02@E=1,S=1031,G=0,T=0,P=0:@R=A,S=1000,V={0}:R=B,S=1022,V={1}:R=C,S=1001|1,V={2}:R=D,S=1023,V={3}:R=E,S=1044,V={4}:R=F,S=1012|3,V=&lt;&gt;Situation:\";$G$1;D$2;$A35;D$3;$J$1)": 119,_x000D_
    "=RIK_AC(\"INF02__;INF02@E=1,S=1031,G=0,T=0,P=0:@R=A,S=1000,V={0}:R=B,S=1022,V={1}:R=C,S=1001|1,V={2}:R=D,S=1023,V={3}:R=E,S=1044,V={4}:R=F,S=1012|3,V=&lt;&gt;Situation:\";$G$1;C$2;$A38;C$3;$J$1)": 120,_x000D_
    "=RIK_AC(\"INF02__;INF02@E=1,S=1031,G=0,T=0,P=0:@R=A,S=1000,V={0}:R=B,S=1022,V={1}:R=C,S=1001|1,V={2}:R=D,S=1023,V={3}:R=E,S=1044,V={4}:R=F,S=1012|3,V=&lt;&gt;Situation:\";$G$1;M$2;$A57;M$3;$J$1)": 121,_x000D_
    "=RIK_AC(\"INF02__;INF02@E=1,S=1031,G=0,T=0,P=0:@R=A,S=1000,V={0}:R=B,S=1022,V={1}:R=C,S=1001|1,V={2}:R=D,S=1023,V={3}:R=E,S=1044,V={4}:R=F,S=1012|3,V=&lt;&gt;Situation:\";$G$1;D$2;$A40;D$3;$J$1)": 122,_x000D_
    "=RIK_AC(\"INF02__;INF02@E=1,S=1031,G=0,T=0,P=0:@R=A,S=1000,V={0}:R=B,S=1022,V={1}:R=C,S=1001|1,V={2}:R=D,S=1023,V={3}:R=E,S=1044,V={4}:R=F,S=1012|3,V=&lt;&gt;Situation:\";$G$1;D$2;$A57;D$3;$J$1)": 123,_x000D_
    "=RIK_AC(\"INF02__;INF02@E=1,S=1031,G=0,T=0,P=0:@R=A,S=1000,V={0}:R=B,S=1022,V={1}:R=C,S=1001|1,V={2}:R=D,S=1023,V={3}:R=E,S=1044,V={4}:R=F,S=1012|3,V=&lt;&gt;Situation:\";$G$1;C$2;$A34;C$3;$J$1)": 124,_x000D_
    "=RIK_AC(\"INF02__;INF02@E=1,S=1031,G=0,T=0,P=0:@R=A,S=1000,V={0}:R=B,S=1022,V={1}:R=C,S=1001|1,V={2}:R=D,S=1023,V={3}:R=E,S=1044,V={4}:R=F,S=1012|3,V=&lt;&gt;Situation:\";$G$1;C$2;$A57;C$3;$J$1)": 125,_x000D_
    "=RIK_AC(\"INF02__;INF02@E=1,S=1031,G=0,T=0,P=0:@R=A,S=1000,V={0}:R=B,S=1022,V={1}:R=C,S=1001|1,V={2}:R=D,S=1023,V={3}:R=E,S=1044,V={4}:R=F,S=1012|3,V=&lt;&gt;Situation:\";$G$1;M$2;$A42;M$3;$J$1)": 126,_x000D_
    "=RIK_AC(\"INF02__;INF02@E=1,S=1031,G=0,T=0,P=0:@R=A,S=1000,V={0}:R=B,S=1022,V={1}:R=C,S=1001|1,V={2}:R=D,S=1023,V={3}:R=E,S=1044,V={4}:R=F,S=1012|3,V=&lt;&gt;Situation:\";$G$1;D$2;$A32;D$3;$J$1)": 127,_x000D_
    "=RIK_AC(\"INF02__;INF02@E=1,S=1031,G=0,T=0,P=0:@R=A,S=1000,V={0}:R=B,S=1022,V={1}:R=C,S=1001|1,V={2}:R=D,S=1023,V={3}:R=E,S=1044,V={4}:R=F,S=1012|3,V=&lt;&gt;Situation:\";$G$1;D$2;$A53;D$3;$J$1)": 128,_x000D_
    "=RIK_AC(\"INF02__;INF02@E=1,S=1031,G=0,T=0,P=0:@R=A,S=1000,V={0}:R=B,S=1022,V={1}:R=C,S=1001|1,V={2}:R=D,S=1023,V={3}:R=E,S=1044,V={4}:R=F,S=1012|3,V=&lt;&gt;Situation:\";$G$1;C$2;$A40;C$3;$J$1)": 129,_x000D_
    "=RIK_AC(\"INF02__;INF02@E=1,S=1031,G=0,T=0,P=0:@R=A,S=1000,V={0}:R=B,S=1022,V={1}:R=C,S=1001|1,V={2}:R=D,S=1023,V={3}:R=E,S=1044,V={4}:R=F,S=1012|3,V=&lt;&gt;Situation:\";$G$1;M$2;$A51;M$3;$J$1)": 130,_x000D_
    "=RIK_AC(\"INF02__;INF02@E=1,S=1031,G=0,T=0,P=0:@R=A,S=1000,V={0}:R=B,S=1022,V={1}:R=C,S=1001|1,V={2}:R=D,S=1023,V={3}:R=E,S=1044,V={4}:R=F,S=1012|3,V=&lt;&gt;Situation:\";$G$1;D$2;$A37;D$3;$J$1)": 131,_x000D_
    "=RIK_AC(\"INF02__;INF02@E=1,S=1031,G=0,T=0,P=0:@R=A,S=1000,V={0}:R=B,S=1022,V={1}:R=C,S=1001|1,V={2}:R=D,S=1023,V={3}:R=E,S=1044,V={4}:R=F,S=1012|3,V=&lt;&gt;Situation:\";$G$1;M$2;$A48;M$3;$J$1)": 132,_x000D_
    "=RIK_AC(\"INF02__;INF02@E=1,S=1031,G=0,T=0,P=0:@R=A,S=1000,V={0}:R=B,S=1022,V={1}:R=C,S=1001|1,V={2}:R=D,S=1023,V={3}:R=E,S=1044,V={4}:R=F,S=1012|3,V=&lt;&gt;Situation:\";$G$1;D$2;$A31;D$3;$J$1)": 133,_x000D_
    "=RIK_AC(\"INF02__;INF02@E=1,S=1031,G=0,T=0,P=0:@R=A,S=1000,V={0}:R=B,S=1022,V={1}:R=C,S=1001|1,V={2}:R=D,S=1023,V={3}:R=E,S=1044,V={4}:R=F,S=1012|3,V=&lt;&gt;Situation:\";$G$1;C$2;$A32;C$3;$J$1)": 134,_x000D_
    "=RIK_AC(\"INF02__;INF02@E=1,S=1031,G=0,T=0,P=0:@R=A,S=1000,V={0}:R=B,S=1022,V={1}:R=C,S=1001|1,V={2}:R=D,S=1023,V={3}:R=E,S=1044,V={4}:R=F,S=1012|3,V=&lt;&gt;Situation:\";$G$1;C$2;$A53;C$3;$J$1)": 135,_x000D_
    "=RIK_AC(\"INF02__;INF02@E=1,S=1031,G=0,T=0,P=0:@R=A,S=1000,V={0}:R=B,S=1022,V={1}:R=C,S=1001|1,V={2}:R=D,S=1023,V={3}:R=E,S=1044,V={4}:R=F,S=1012|3,V=&lt;&gt;Situation:\";$G$1;M$2;$A40;M$3;$J$1)": 136,_x000D_
    "=RIK_AC(\"INF02__;INF02@E=1,S=1031,G=0,T=0,P=0:@R=A,S=1000,V={0}:R=B,S=1022,V={1}:R=C,S=1001|1,V={2}:R=D,S=1023,V={3}:R=E,S=1044,V={4}:R=F,S=1012|3,V=&lt;&gt;Situation:\";$G$1;D$2;$A51;D$3;$J$1)": 137,_x000D_
    "=RIK_AC(\"INF02__;INF02@E=1,S=1031,G=0,T=0,P=0:@R=A,S=1000,V={0}:R=B,S=1022,V={1}:R=C,S=1001|1,V={2}:R=D,S=1023,V={3}:R=E,S=1044,V={4}:R=F,S=1012|3,V=&lt;&gt;Situation:\";$G$1;M$2;$A53;M$3;$J$1)": 138,_x000D_
    "=RIK_AC(\"INF02__;INF02@E=1,S=1031,G=0,T=0,P=0:@R=A,S=1000,V={0}:R=B,S=1022,V={1}:R=C,S=1001|1,V={2}:R=D,S=1023,V={3}:R=E,S=1044,V={4}:R=F,S=1012|3,V=&lt;&gt;Situation:\";$G$1;D$2;$A47;D$3;$J$1)": 139,_x000D_
    "=RIK_AC(\"INF02__;INF02@E=1,S=1031,G=0,T=0,P=0:@R=A,S=1000,V={0}:R=B,S=1022,V={1}:R=C,S=1001|1,V={2}:R=D,S=1023,V={3}:R=E,S=1044,V={4}:R=F,S=1012|3,V=&lt;&gt;Situation:\";$G$1;C$2;$A47;C$3;$J$1)": 140,_x000D_
    "=RIK_AC(\"INF02__;INF02@E=1,S=1031,G=0,T=0,P=0:@R=A,S=1000,V={0}:R=B,S=1022,V={1}:R=C,S=1001|1,V={2}:R=D,S=1023,V={3}:R=E,S=1044,V={4}:R=F,S=1012|3,V=&lt;&gt;Situation:\";$G$1;C$2;$A33;C$3;$J$1)": 141,_x000D_
    "=RIK_AC(\"INF02__;INF02@E=1,S=1031,G=0,T=0,P=0:@R=A,S=1000,V={0}:R=B,S=1022,V={1}:R=C,S=1001|1,V={2}:R=D,S=1023,V={3}:R=E,S=1044,V={4}:R=F,S=1012|3,V=&lt;&gt;Situation:\";$G$1;D$2;$A34;D$3;$J$1)": 142,_x000D_
    "=RIK_AC(\"INF02__;INF02@E=1,S=1031,G=0,T=0,P=0:@R=A,S=1000,V={0}:R=B,S=1022,V={1}:R=C,S=1001|1,V={2}:R=D,S=1023,V={3}:R=E,S=1044,V={4}:R=F,S=1012|3,V=&lt;&gt;Situation:\";$G$1;D$2;$A36;D$3;$J$1)": 143,_x000D_
    "=RIK_AC(\"INF02__;INF02@E=1,S=1031,G=0,T=0,P=0:@R=A,S=1000,V={0}:R=B,S=1022,V={1}:R=C,S=1001|1,V={2}:R=D,S=1023,V={3}:R=E,S=1044,V={4}:R=F,S=1012|3,V=&lt;&gt;Situation:\";$G$1;M$2;$A47;M$3;$J$1)": 144,_x000D_
    "=RIK_AC(\"INF02__;INF02@E=1,S=1031,G=0,T=0,P=0:@R=A,S=1000,V={0}:R=B,S=1022,V={1}:R=C,S=1001|1,V={2}:R=D,S=1023,V={3}:R=E,S=1044,V={4}:R=F,S=1012|3,V=&lt;&gt;Situation:\";$G$1;C$2;$A43;C$3;$J$1)": 145,_x000D_
    "=RIK_AC(\"INF02__;INF02@E=1,S=1031,G=0,T=0,P=0:@R=A,S=1000,V={0}:R=B,S=1022,V={1}:R=C,S=1001|1,V={2}:R=D,S=1023,V={3}:R=E,S=1044,V={4}:R=F,S=1012|3,V=&lt;&gt;Situation:\";$G$1;M$2;$A33;M$3;$J$1)": 146,_x000D_
    "=RIK_AC(\"INF02__;INF02@E=1,S=1031,G=0,T=0,P=0:@R=A,S=1000,V={0}:R=B,S=1022,V={1}:R=C,S=1001|1,V={2}:R=D,S=1023,V={3}:R=E,S=1044,V={4}:R=F,S=1012|3,V=&lt;&gt;Situation:\";$G$1;M$2;$A56;M$3;$J$1)": 147,_x000D_
    "=RIK_AC(\"INF02__;INF02@E=1,S=1031,G=0,T=0,P=0:@R=A,S=1000,V={0}:R=B,S=1022,V={1}:R=C,S=1001|1,V={2}:R=D,S=1023,V={3}:R=E,S=1044,V={4}:R=F,S=1012|3,V=&lt;&gt;Situation:\";$G$1;D$2;$A41;D$3;$J$1)": 148,_x000D_
    "=RIK_AC(\"INF02__;INF02@E=1,S=1031,G=0,T=0,P=0:@R=A,S=1000,V={0}:R=B,S=1022,V={1}:R=C,S=1001|1,V={2}:R=D,S=1023,V={3}:R=E,S=1044,V={4}:R=F,S=1012|3,V=&lt;&gt;Situation:\";$G$1;C$2;$A31;C$3;$J$1)": 149,_x000D_
    "=RIK_AC(\"INF02__;INF02@E=1,S=1031,G=0,T=0,P=0:@R=A,S=1000,V={0}:R=B,S=1022,V={1}:R=C,S=1001|1,V={2}:R=D,S=1023,V={3}:R=E,S=1044,V={4}:R=F,S=1012|3,V=&lt;&gt;Situation:\";$G$1;C$2;$A52;C$3;$J$1)": 150,_x000D_
    "=RIK_AC(\"INF02__;INF02@E=1,S=1031,G=0,T=0,P=0:@R=A,S=1000,V={0}:R=B,S=1022,V={1}:R=C,S=1001|1,V={2}:R=D,S=1023,V={3}:R=E,S=1044,V={4}:R=F,S=1012|3,V=&lt;&gt;Situation:\";$G$1;M$2;$A38;M$3;$J$1)": 151,_x000D_
    "=RIK_AC(\"INF02__;INF02@E=1,S=1031,G=0,T=0,P=0:@R=A,S=1000,V={0}:R=B,S=1022,V={1}:R=C,S=1001|1,V={2}:R=D,S=1023,V={3}:R=E,S=1044,V={4}:R=F,S=1012|3,V=&lt;&gt;Situation:\";$G$1;D$2;$A49;D$3;$J$1)": 152,_x000D_
    "=RIK_AC(\"INF02__;INF02@E=1,S=1031,G=0,T=0,P=0:@R=A,S=1000,V={0}:R=B,S=1022,V={1}:R=C,S=1001|1,V={2}:R=D,S=1023,V={3}:R=E,S=1044,V={4}:R=F,S=1012|3,V=&lt;&gt;Situation:\";$G$1;C$2;$A42;C$3;$J$1)": 153,_x000D_
    "=RIK_AC(\"INF02__;INF02@E=1,S=1031,G=0,T=0,P=0:@R=A,S=1000,V={0}:R=B,S=1022,V={1}:R=C,S=1001|1,V={2}:R=D,S=1023,V={3}:R=E,S=1044,V={4}:R=F,S=1012|3,V=&lt;&gt;Situation:\";$G$1;D$2;$A52;D$3;$J$1)": 154,_x000D_
    "=RIK_AC(\"INF02__;INF02@E=1,S=1031,G=0,T=0,P=0:@R=A,S=1000,V={0}:R=B,S=1022,V={1}:R=C,S=1001|1,V={2}:R=D,S=1023,V={3}:R=E,S=1044,V={4}:R=F,S=1012|3,V=&lt;&gt;Situation:\";$G$1;C$2;$A41;C$3;$J$1)": 155,_x000D_
    "=RIK_AC(\"INF02__;INF02@E=1,S=1031,G=0,T=0,P=0:@R=A,S=1000,V={0}:R=B,S=1022,V={1}:R=C,S=1001|1,V={2}:R=D,S=1023,V={3}:R=E,S=1044,V={4}:R=F,S=1012|3,V=&lt;&gt;Situation:\";$G$1;M$2;$A31;M$3;$J$1)": 156,_x000D_
    "=RIK_AC(\"INF02__;INF02@E=1,S=1031,G=0,T=0,P=0:@R=A,S=1000,V={0}:R=B,S=1022,V={1}:R=C,S=1001|1,V={2}:R=D,S=1023,V={3}:R=E,S=1044,V={4}:R=F,S=1012|3,V=&lt;&gt;Situation:\";$G$1;M$2;$A52;M$3;$J$1)": 157,_x000D_
    "=RIK_AC(\"INF02__;INF02@E=1,S=1031,G=0,T=0,P=0:@R=A,S=1000,V={0}:R=B,S=1022,V={1}:R=C,S=1001|1,V={2}:R=D,S=1023,V={3}:R=E,S=1044,V={4}:R=F,S=1012|3,V=&lt;&gt;Situation:\";$G$1;D$2;$A38;D$3;$J$1)": 158,_x000D_
    "=RIK_AC(\"INF02__;INF02@E=1,S=1031,G=0,T=0,P=0:@R=A,S=1000,V={0}:R=B,S=1022,V={1}:R=C,S=1001|1,V={2}:R=D,S=1023,V={3}:R=E,S=1044,V={4}:R=F,S=1012|3,V=&lt;&gt;Situation:\";$G$1;C$2;$A37;C$3;$J$1)": 159,_x000D_
    "=RIK_AC(\"INF02__;INF02@E=1,S=1031,G=0,T=0,P=0:@R=A,S=1000,V={0}:R=B,S=1022,V={1}:R=C,S=1001|1,V={2}:R=D,S=1023,V={3}:R=E,S=1044,V={4}:R=F,S=1012|3,V=&lt;&gt;Situation:\";$G$1;M$2;$A32;M$3;$J$1)": 160,_x000D_
    "=RIK_AC(\"INF02__;INF02@E=1,S=1031,G=0,T=0,P=0:@R=A,S=1000,V={0}:R=B,S=1022,V={1}:R=C,S=1001|1,V={2}:R=D,S=1023,V={3}:R=E,S=1044,V={4}:R=F,S=1012|3,V=&lt;&gt;Situation:\";$G$1;M$2;$A49;M$3;$J$1)": 161,_x000D_
    "=RIK_AC(\"INF02__;INF02@E=1,S=1031,G=0,T=0,P=0:@R=A,S=1000,V={0}:R=B,S=1022,V={1}:R=C,S=1001|1,V={2}:R=D,S=1023,V={3}:R=E,S=1044,V={4}:R=F,S=1012|3,V=&lt;&gt;Situation:\";$G$1;M$2;$A34;M$3;$J$1)": 162,_x000D_
    "=RIK_AC(\"INF02__;INF02@E=1,S=1031,G=0,T=0,P=0:@R=A,S=1000,V={0}:R=B,S=1022,V={1}:R=C,S=1001|1,V={2}:R=D,S=1023,V={3}:R=E,S=1044,V={4}:R=F</t>
  </si>
  <si>
    <t>Détail comptes :</t>
  </si>
  <si>
    <t>701*,702*,703*,704*,705*,706*</t>
  </si>
  <si>
    <t>Chiffre d'affaires :</t>
  </si>
  <si>
    <t>{_x000D_
  "Name": "CacheManager_Dashboard Finance",_x000D_
  "Column": 5,_x000D_
  "Length": 1,_x000D_
  "IsEncrypted": false_x000D_
}</t>
  </si>
  <si>
    <t>Achat de marchandises :</t>
  </si>
  <si>
    <t>60*</t>
  </si>
  <si>
    <t>60*,701*,702*,703*,704*,705*,706*</t>
  </si>
  <si>
    <t>Masse salariale :</t>
  </si>
  <si>
    <t>EBIT (Hors Activité Ordinaire)</t>
  </si>
  <si>
    <t>(Hors Activité Ordinaire)</t>
  </si>
  <si>
    <t>6*,&lt;&gt;(64*),7*</t>
  </si>
  <si>
    <t>Résultat (Hors Activité Ordinaire)</t>
  </si>
  <si>
    <t>En Synthèse (Hors AO)</t>
  </si>
  <si>
    <t>{_x000D_
  "Name": "CacheManager_Suivi de gestion",_x000D_
  "Column": 6,_x000D_
  "Length": 1,_x000D_
  "IsEncrypted": false_x000D_
}</t>
  </si>
  <si>
    <t>7*,&lt;&gt;77*</t>
  </si>
  <si>
    <t>6*,&lt;&gt;(64*,67*,68*,69*)</t>
  </si>
  <si>
    <t>6*,&lt;&gt;(64*,67*,68*,69*),7*,&lt;&gt;77*</t>
  </si>
  <si>
    <t>Version pour le plan comptable SYSCOHADA</t>
  </si>
  <si>
    <t>408</t>
  </si>
  <si>
    <t>Fournisseurs factures non parvenues</t>
  </si>
  <si>
    <t>4452919</t>
  </si>
  <si>
    <t>TVA intracom. à 19,6 %</t>
  </si>
  <si>
    <t>4456219</t>
  </si>
  <si>
    <t>TVA sur immo. à 19,6 %</t>
  </si>
  <si>
    <t>4456605</t>
  </si>
  <si>
    <t>Tva déd. à 5,50%</t>
  </si>
  <si>
    <t>4456619</t>
  </si>
  <si>
    <t>TVA déductible B/S 19,6 %</t>
  </si>
  <si>
    <t>4456919</t>
  </si>
  <si>
    <t>TVA sur achats intracom. 19,6 %</t>
  </si>
  <si>
    <t>4457105</t>
  </si>
  <si>
    <t>Tva coll. à 5,50%</t>
  </si>
  <si>
    <t>4457119</t>
  </si>
  <si>
    <t>TVA collectée à 19,6 %</t>
  </si>
  <si>
    <t>44586</t>
  </si>
  <si>
    <t>TVA sur factures non parvenues</t>
  </si>
  <si>
    <t>601005</t>
  </si>
  <si>
    <t>Achats matières 5,50%</t>
  </si>
  <si>
    <t>601019</t>
  </si>
  <si>
    <t>Achats matières 19,6 %</t>
  </si>
  <si>
    <t>6650000</t>
  </si>
  <si>
    <t>Escomptes accordés</t>
  </si>
  <si>
    <t>701005</t>
  </si>
  <si>
    <t>Ventes à 5,50%</t>
  </si>
  <si>
    <t>701019</t>
  </si>
  <si>
    <t>Ventes à 19,6 %</t>
  </si>
  <si>
    <t>Solde Tenue de Compte</t>
  </si>
  <si>
    <t>Classe Compte 66</t>
  </si>
  <si>
    <t>{_x000D_
  "Formulas": {_x000D_
    "=RIK_AC(\"INF02__;INF02@E=1,S=1031,G=0,T=0,P=0:@R=A,S=1000,V={0}:R=B,S=1044,V={1}:R=C,S=1023,V={2}:R=D,S=1001|1,V=701*,702*,703*,704*,705*,706*:R=E,S=1022,V={3}:R=F,S=1012|3,V=&lt;&gt;Situation:\";$B$1;$J$1;$R$1;$P$1)": 1,_x000D_
    "=RIK_AC(\"INF02__;INF02@E=1,S=1031,G=0,T=0,P=0:@R=A,S=1000,V={0}:R=B,S=1044,V={1}:R=C,S=1023,V={2}:R=D,S=1001|1,V=701*,702*,703*,704*,705*,706*:R=E,S=1022,V={3}:R=F,S=1012|3,V=&lt;&gt;Situation:\";$B$1;$J$1;$R$1;$R$2)": 2,_x000D_
    "=RIK_AC(\"INF02__;INF02@E=1,S=1031,G=0,T=0,P=0:@R=A,S=1000,V={0}:R=B,S=1044,V={1}:R=C,S=1023,V={2}:R=D,S=1001|1,V={3}:R=E,S=1022,V={4}:R=F,S=1012|3,V=&lt;&gt;Situation:\";$B$1;$J$1;$R$1;$X$2;$P$1)": 3,_x000D_
    "=RIK_AC(\"INF02__;INF02@E=1,S=1031,G=0,T=0,P=0:@R=A,S=1000,V={0}:R=B,S=1044,V={1}:R=C,S=1023,V={2}:R=D,S=1001|1,V={3}:R=E,S=1022,V={4}:R=F,S=1012|3,V=&lt;&gt;Situation:\";$B$1;$J$1;$R$1;$X$2;$R$2)": 4,_x000D_
    "=RIK_AC(\"INF02__;INF02@E=1,S=1031,G=0,T=0,P=0:@R=A,S=1000,V={0}:R=B,S=1044,V={1}:R=C,S=1023,V={2}:R=D,S=1001|1,V={3}:R=E,S=1022,V={4}:R=F,S=1012|3,V=&lt;&gt;Situation:\";$B$1;$J$1;$R$1;$AI$2;$R$2)": 5,_x000D_
    "=RIK_AC(\"INF02__;INF02@E=1,S=1031,G=0,T=0,P=0:@R=A,S=1000,V={0}:R=B,S=1044,V={1}:R=C,S=1023,V={2}:R=D,S=1001|1,V={3}:R=E,S=1022,V={4}:R=F,S=1012|3,V=&lt;&gt;Situation:\";$B$1;$J$1;$R$1;$AI$2;$P$1)": 6,_x000D_
    "=RIK_AC(\"INF02__;INF02@E=1,S=1031,G=0,T=0,P=0,C=*-1:@R=A,S=1000,V={0}:R=B,S=1044,V={1}:R=C,S=1022,V={2}:R=D,S=1023,V={3}:R=E,S=1001|1,V=64*:R=F,S=1012|3,V=&lt;&gt;Situation:\";$B$1;$J$1;$P$1;$R$1)": 7,_x000D_
    "=RIK_AC(\"INF02__;INF02@E=1,S=1031,G=0,T=0,P=0:@R=A,S=1000,V={0}:R=B,S=1044,V={1}:R=C,S=1022,V={2}:R=D,S=1023,V={3}:R=E,S=1001|1,V=60*,70*:R=F,S=1012|3,V=&lt;&gt;Situation:\";$B$1;$J$1;$P$1;$R$1)": 8,_x000D_
    "=RIK_AC(\"INF02__;INF02@E=1,S=1031,G=0,T=0,P=0,C=*-1:@R=A,S=1000,V={0}:R=B,S=1044,V={1}:R=C,S=1022,V={2}:R=D,S=1023,V={3}:R=E,S=1001|1,V=64*:R=F,S=1012|3,V=&lt;&gt;Situation:\";$B$1;$J$1;$R$2;$R$1)": 9,_x000D_
    "=RIK_AC(\"INF02__;INF02@E=1,S=1031,G=0,T=0,P=0:@R=A,S=1000,V={0}:R=B,S=1044,V={1}:R=C,S=1022,V={2}:R=D,S=1023,V={3}:R=E,S=1001|1,V=6*,&lt;&gt;(63*),7*:R=F,S=1012|3,V=&lt;&gt;Situation:\";$B$1;$J$1;$P$1;$R$1)": 10,_x000D_
    "=RIK_AC(\"INF02__;INF02@E=1,S=1031,G=0,T=0,P=0:@R=A,S=1000,V={0}:R=B,S=1044,V={1}:R=C,S=1022,V={2}:R=D,S=1023,V={3}:R=E,S=1001|1,V=6*,7*:R=F,S=1012|3,V=&lt;&gt;Situation:\";$B$1;$J$1;$P$1;$R$1)": 11,_x000D_
    "=RIK_AC(\"INF02__;INF02@E=1,S=1031,G=0,T=0,P=0,C=*-1:@R=A,S=1000,V={0}:R=B,S=1044,V={1}:R=C,S=1022,V={2}:R=D,S=1023,V={3}:R=E,S=1001|1,V=60*:R=F,S=1012|3,V=&lt;&gt;Situation:\";$B$1;$J$1;$P$1;$R$1)": 12,_x000D_
    "=RIK_AC(\"INF02__;INF02@E=1,S=1031,G=0,T=0,P=0,C=*-1:@R=A,S=1000,V={0}:R=B,S=1044,V={1}:R=C,S=1022,V={2}:R=D,S=1023,V={3}:R=E,S=1001|1,V=60*:\";$B$1;$J$1;$R$2;$R$1)": 13,_x000D_
    "=RIK_AC(\"INF02__;INF02@E=1,S=1031,G=0,T=0,P=0:@R=A,S=1000,V={0}:R=B,S=1044,V={1}:R=C,S=1023,V={2}:R=D,S=1001|1,V={3}:R=E,S=1022,V={4}:R=F,S=1012|3,V=&lt;&gt;Situation:\";$B$1;$J$1;$R$1;$AM$5;$P$1)": 14,_x000D_
    "=RIK_AC(\"INF02__;INF02@E=1,S=1031,G=0,T=0,P=0:@R=A,S=1000,V={0}:R=B,S=1044,V={1}:R=C,S=1023,V={2}:R=D,S=1001|1,V={3}:R=E,S=1022,V={4}:R=F,S=1012|3,V=&lt;&gt;Situation:\";$B$1;$J$1;$R$1;$AM$5;$R$2)": 15,_x000D_
    "=RIK_AC(\"INF02__;INF02@E=1,S=1031,G=0,T=0,P=0,C=*-1:@R=A,S=1000,V={0}:R=B,S=1044,V={1}:R=C,S=1022,V={2}:R=D,S=1023,V={3}:R=E,S=1001|1,V={4}:R=F,S=1012|3,V=&lt;&gt;Situation:\";$B$1;$J$1;$P$1;$R$1;$AM$6)": 16,_x000D_
    "=RIK_AC(\"INF02__;INF02@E=1,S=1031,G=0,T=0,P=0:@R=A,S=1000,V={0}:R=B,S=1044,V={1}:R=C,S=1022,V={2}:R=D,S=1023,V={3}:R=E,S=1001|1,V={4}:R=F,S=1012|3,V=&lt;&gt;Situation:\";$B$1;$J$1;$P$1;$R$1;$AM$7)": 17,_x000D_
    "=RIK_AC(\"INF02__;INF02@E=1,S=1031,G=0,T=0,P=0,C=*-1:@R=A,S=1000,V={0}:R=B,S=1044,V={1}:R=C,S=1022,V={2}:R=D,S=1023,V={3}:R=E,S=1001|1,V={4}:R=F,S=1012|3,V=&lt;&gt;Situation:\";$B$1;$J$1;$P$1;$R$1;$AM$8)": 18,_x000D_
    "=RIK_AC(\"INF02__;INF02@E=1,S=1031,G=0,T=0,P=0,C=*-1:@R=A,S=1000,V={0}:R=B,S=1044,V={1}:R=C,S=1022,V={2}:R=D,S=1023,V={3}:R=E,S=1001|1,V={4}:R=F,S=1012|3,V=&lt;&gt;Situation:\";$B$1;$J$1;$R$2;$R$1;$AM$8)": 19,_x000D_
    "=RIK_AC(\"INF02__;INF02@E=1,S=1031,G=0,T=0,P=0:@R=A,S=1000,V={0}:R=B,S=1044,V={1}:R=C,S=1022,V={2}:R=D,S=1023,V={3}:R=E,S=1001|1,V={4}:R=F,S=1012|3,V=&lt;&gt;Situation:\";$B$1;$J$1;$P$1;$R$1;$AM$9)": 20,_x000D_
    "=RIK_AC(\"INF02__;INF02@E=1,S=1031,G=0,T=0,P=0:@R=A,S=1000,V={0}:R=B,S=1044,V={1}:R=C,S=1022,V={2}:R=D,S=1023,V={3}:R=E,S=1001|1,V={4}:R=F,S=1012|3,V=&lt;&gt;Situation:\";$B$1;$J$1;$P$1;$R$1;$AM$10)": 21,_x000D_
    "=RIK_AC(\"AEO02____;INF02@E=1,S=1031,G=0,T=0,P=0:@R=A,S=1000,V={0}:R=B,S=1044,V={1}:R=C,S=1022,V={2}:R=D,S=1023,V={3}:R=E,S=1001|1,V={4}:R=F,S=1012|3,V=&lt;&gt;Situation:\";$B$1;$J$1;$P$1;$R$1;$AM$9)": 22,_x000D_
    "=RIK_AC(\"AEO02____;INF02@E=1,S=1031,G=0,T=0,P=0,C=*-1:@R=A,S=1000,V={0}:R=B,S=1044,V={1}:R=C,S=1022,V={2}:R=D,S=1023,V={3}:R=E,S=1001|1,V={4}:R=F,S=1012|3,V=&lt;&gt;Situation:\";$B$1;$J$1;$P$1;$R$1;$AM$8)": 23,_x000D_
    "=RIK_AC(\"AEO02____;INF02@E=1,S=1031,G=0,T=0,P=0:@R=A,S=1000,V={0}:R=B,S=1044,V={1}:R=C,S=1022,V={2}:R=D,S=1023,V={3}:R=E,S=1001|1,V={4}:R=F,S=1012|3,V=&lt;&gt;Situation:\";$B$1;$J$1;$P$1;$R$1;$AM$7)": 24,_x000D_
    "=RIK_AC(\"AEO02____;INF02@E=1,S=1031,G=0,T=0,P=0,C=*-1:@R=A,S=1000,V={0}:R=B,S=1044,V={1}:R=C,S=1022,V={2}:R=D,S=1023,V={3}:R=E,S=1001|1,V={4}:R=F,S=1012|3,V=&lt;&gt;Situation:\";$B$1;$J$1;$P$1;$R$1;$AM$6)": 25,_x000D_
    "=RIK_AC(\"AEO02____;INF02@E=1,S=1031,G=0,T=0,P=0,C=*-1:@R=A,S=1000,V={0}:R=B,S=1044,V={1}:R=C,S=1022,V={2}:R=D,S=1023,V={3}:R=E,S=1001|1,V=60*:\";$B$1;$J$1;$R$2;$R$1)": 26,_x000D_
    "=RIK_AC(\"AEO02____;INF02@E=1,S=1031,G=0,T=0,P=0,C=*-1:@R=A,S=1000,V={0}:R=B,S=1044,V={1}:R=C,S=1022,V={2}:R=D,S=1023,V={3}:R=E,S=1001|1,V={4}:R=F,S=1012|3,V=&lt;&gt;Situation:\";$B$1;$J$1;$R$2;$R$1;$AM$8)": 27,_x000D_
    "=RIK_AC(\"AEO02____;INF02@E=1,S=1031,G=0,T=0,P=0:@R=A,S=1000,V={0}:R=B,S=1044,V={1}:R=C,S=1023,V={2}:R=D,S=1001|1,V={3}:R=E,S=1022,V={4}:R=F,S=1012|3,V=&lt;&gt;Situation:\";$B$1;$J$1;$R$1;$AM$5;$R$2)": 28,_x000D_
    "=RIK_AC(\"AEO02____;INF02@E=1,S=1031,G=0,T=0,P=0:@R=A,S=1000,V={0}:R=B,S=1044,V={1}:R=C,S=1022,V={2}:R=D,S=1023,V={3}:R=E,S=1001|1,V={4}:R=F,S=1012|3,V=&lt;&gt;Situation:\";$B$1;$J$1;$P$1;$R$1;$AM$10)": 29,_x000D_
    "=RIK_AC(\"AEO02____;INF02@E=1,S=1031,G=0,T=0,P=0:@R=A,S=1000,V={0}:R=B,S=1044,V={1}:R=C,S=1023,V={2}:R=D,S=1001|1,V={3}:R=E,S=1022,V={4}:R=F,S=1012|3,V=&lt;&gt;Situation:\";$B$1;$J$1;$R$1;$AM$5;$P$1)": 30_x000D_
  },_x000D_
  "ItemPool": {_x000D_
    "Items": {_x000D_
      "1": {_x000D_
        "$type": "Inside.Core.Formula.Definition.DefinitionAC, Inside.Core.Formula",_x000D_
        "ID": 1,_x000D_
        "Results": [_x000D_
          [_x000D_
            3765150.09_x000D_
          ]_x000D_
        ],_x000D_
        "Statistics": {_x000D_
          "CreationDate": "2018-11-23T10:21:01.0111884+01:00",_x000D_
          "LastRefreshDate": "2018-01-11T11:06:40.9632374+01:00",_x000D_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"2018-11-23T10:21:01.0111884+01:00",_x000D_
          "LastRefreshDate": "2018-01-11T11:09:16.0803855+01:00",_x000D_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3765150.09_x000D_
          ]_x000D_
        ],_x000D_
        "Statistics": {_x000D_
          "CreationDate": "2018-11-23T10:21:01.0111884+01:00",_x000D_
          "LastRefreshDate": "2018-01-11T11:12:44.6839879+01:00",_x000D_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"2018-11-23T10:21:01.0111884+01:00",_x000D_
          "LastRefreshDate": "2018-01-11T11:12:54.2382543+01:00",_x000D_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"2018-11-23T10:21:01.0111884+01:00",_x000D_
          "LastRefreshDate": "2018-01-11T11:22:47.424768+01:00",_x000D_
          "TotalRefreshCount": 6,_x000D_
          "CustomInfo": {}_x000D_
        }_x000D_
      },_x000D_
      "6": {_x000D_
        "$type": "Inside.Core.Formula.Definition.DefinitionAC, Inside.Core.Formula",_x000D_
        "ID": 6,_x000D_
        "Results": [_x000D_
          [_x000D_
            1894302.95_x000D_
          ]_x000D_
        ],_x000D_
        "Statistics": {_x000D_
          "CreationDate": "2018-11-23T10:21:01.0111884+01:00",_x000D_
          "LastRefreshDate": "2018-01-11T11:22:47.4232632+01:00",_x000D_
          "TotalRefreshCount": 6,_x000D_
          "CustomInfo": {}_x000D_
        }_x000D_
      },_x000D_
      "7": {_x000D_
        "$type": "Inside.Core.Formula.Definition.DefinitionAC, Inside.Core.Formula",_x000D_
        "ID": 7,_x000D_
        "Results": [_x000D_
          [_x000D_
            16668.0_x000D_
          ]_x000D_
        ],_x000D_
        "Statistics": {_x000D_
          "CreationDate": "2018-11-23T10:21:01.0111884+01:00",_x000D_
          "LastRefreshDate": "2018-01-11T11:22:47.3244348+01:00",_x000D_
          "TotalRefreshCount": 4,_x000D_
          "CustomInfo": {}_x000D_
        }_x000D_
      },_x000D_
      "8": {_x000D_
        "$type": "Inside.Core.Formula.Definition.DefinitionAC, Inside.Core.Formula",_x000D_
        "ID": 8,_x000D_
        "Results": [_x000D_
          [_x000D_
            1857919.08_x000D_
          ]_x000D_
        ],_x000D_
        "Statistics": {_x000D_
          "CreationDate": "2018-11-23T10:21:01.012187+01:00",_x000D_
          "LastRefreshDate": "2018-01-11T11:22:47.3400913+01:00",_x000D_
          "TotalRefreshCount": 4,_x000D_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"2018-11-23T10:21:01.012187+01:00",_x000D_
          "LastRefreshDate": "2018-01-11T11:22:47.3557229+01:00",_x000D_
          "TotalRefreshCount": 4,_x000D_
          "CustomInfo": {}_x000D_
        }_x000D_
      },_x000D_
      "10": {_x000D_
        "$type": "Inside.Core.Formula.Definition.DefinitionAC, Inside.Core.Formula",_x000D_
        "ID": 10,_x000D_
        "Results": [_x000D_
          [_x000D_
            1733455.1_x000D_
          ]_x000D_
        ],_x000D_
        "Statistics": {_x000D_
          "CreationDate": "2018-11-23T10:21:01.012187+01:00",_x000D_
          "LastRefreshDate": "2018-01-11T11:22:47.4026051+01:00",_x000D_
          "TotalRefreshCount": 4,_x000D_
          "CustomInfo": {}_x000D_
        }_x000D_
      },_x000D_
      "11": {_x000D_
        "$type": "Inside.Core.Formula.Definition.DefinitionAC, Inside.Core.Formula",_x000D_
        "ID": 11,_x000D_
        "Results": [_x000D_
          [_x000D_
            1733455.1_x000D_
          ]_x000D_
        ],_x000D_
        "Statistics": {_x000D_
          "CreationDate": "2018-11-23T10:21:01.012187+01:00",_x000D_
          "LastRefreshDate": "2018-01-11T11:22:47.4560238+01:00",_x000D_
          "TotalRefreshCount": 4,_x000D_
          "CustomInfo": {}_x000D_
        }_x000D_
      },_x000D_
      "12": {_x000D_
        "$type": "Inside.Core.Formula.Definition.DefinitionAC, Inside.Core.Formula",_x000D_
        "ID": 12,_x000D_
        "Results": [_x000D_
          [_x000D_
            168549.42_x000D_
          ]_x000D_
        ],_x000D_
        "Statistics": {_x000D_
          "CreationDate": "2018-11-23T10:21:01.012187+01:00",_x000D_
          "LastRefreshDate": "2018-01-11T11:22:47.471651+01:00",_x000D_
          "TotalRefreshCount": 4,_x000D_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"2018-11-23T10:21:01.012187+01:00",_x000D_
          "LastRefreshDate": "2018-01-11T11:54:44.7428806+01:00",_x000D_
          "TotalRefreshCount": 6,_x000D_
          "CustomInfo": {}_x000D_
        }_x000D_
      },_x000D_
      "14": {_x000D_
        "$type": "Inside.Core.Formula.Definition.DefinitionAC, Inside.Core.Formula",_x000D_
        "ID": 14,_x000D_
        "Results": [_x000D_
          [_x000D_
            3141600.64_x000D_
          ]_x000D_
        ],_x000D_
        "Statistics": {_x000D_
          "CreationDate": "2018-11-23T10:21:01.012187+01:00",_x000D_
          "LastRefreshDate": "2018-01-11T11:54:44.7114481+01:00",_x000D_
          "TotalRefreshCount": 4,_x000D_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"2018-11-23T10:21:01.012187+01:00",_x000D_
          "LastRefreshDate": "2018-01-11T11:54:44.7288724+01:00",_x000D_
          "TotalRefreshCount": 4,_x000D_
          "CustomInfo": {}_x000D_
        }_x000D_
      },_x000D_
      "16": {_x000D_
        "$type": "Inside.Core.Formula.Definition.DefinitionAC, Inside.Core.Formula",_x000D_
        "ID": 16,_x000D_
        "Results": [_x000D_
          [_x000D_
            238180.57_x000D_
          ]_x000D_
        ],_x000D_
        "Statistics": {_x000D_
          "CreationDate": "2018-11-23T10:21:01.012187+01:00",_x000D_
          "LastRefreshDate": "2018-01-11T11:54:44.5922385+01:00",_x000D_
          "TotalRefreshCount": 4,_x000D_
          "CustomInfo": {}_x000D_
        }_x000D_
      },_x000D_
      "17": {_x000D_
        "$type": "Inside.Core.Formula.Definition.DefinitionAC, Inside.Core.Formula",_x000D_
        "ID": 17,_x000D_
        "Results": [_x000D_
          [_x000D_
            2903420.07_x000D_
          ]_x000D_
        ],_x000D_
        "Statistics": {_x000D_
          "CreationDate": "2018-11-23T10:21:01.012187+01:00",_x000D_
          "LastRefreshDate": "2018-01-11T11:54:44.616307+01:00",_x000D_
          "TotalRefreshCount": 4,_x000D_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"2018-11-23T10:21:01.012187+01:00",_x000D_
          "LastRefreshDate": "2018-01-11T11:54:44.6393835+01:00",_x000D_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"2018-11-23T10:21:01.012187+01:00",_x000D_
          "LastRefreshDate": "2018-01-11T11:54:44.656429+01:00",_x000D_
          "TotalRefreshCount": 4,_x000D_
          "CustomInfo": {}_x000D_
        }_x000D_
      },_x000D_
      "20": {_x000D_
        "$type": "Inside.Core.Formula.Definition.DefinitionAC, Inside.Core.Formula",_x000D_
        "ID": 20,_x000D_
        "Results": [_x000D_
          [_x000D_
            3123575.97_x000D_
          ]_x000D_
        ],_x000D_
        "Statistics": {_x000D_
          "CreationDate": "2018-11-23T10:21:01.012187+01:00",_x000D_
          "LastRefreshDate": "2018-01-11T11:54:44.6748465+01:00",_x000D_
          "TotalRefreshCount": 4,_x000D_
          "CustomInfo": {}_x000D_
        }_x000D_
      },_x000D_
      "21": {_x000D_
        "$type": "Inside.Core.Formula.Definition.DefinitionAC, Inside.Core.Formula",_x000D_
        "ID": 21,_x000D_
        "Results": [_x000D_
          [_x000D_
            3106907.97_x000D_
          ]_x000D_
        ],_x000D_
        "Statistics": {_x000D_
          "CreationDate": "2018-11-23T10:21:01.012187+01:00",_x000D_
          "LastRefreshDate": "2018-01-11T11:54:44.6928962+01:00",_x000D_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3293336.97_x000D_
          ]_x000D_
        ],_x000D_
        "Statistics": {_x000D_
          "CreationDate": "2018-11-23T10:21:01.0141854+01:00",_x000D_
          "LastRefreshDate": "2018-11-23T10:25:48.510918+01:00",_x000D_
          "TotalRefreshCount": 7,_x000D_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"2018-11-23T10:21:01.0311757+01:00",_x000D_
          "LastRefreshDate": "2018-11-23T10:25:48.510918+01:00",_x000D_
          "TotalRefreshCount": 7,_x000D_
          "CustomInfo": {}_x000D_
        }_x000D_
      },_x000D_
      "24": {_x000D_
        "$type": "Inside.Core.Formula.Definition.DefinitionAC, Inside.Core.Formula",_x000D_
        "ID": 24,_x000D_
        "Results": [_x000D_
          [_x000D_
            3071630.27_x000D_
          ]_x000D_
        ],_x000D_
        "Statistics": {_x000D_
          "CreationDate": "2018-11-23T10:21:01.0361741+01:00",_x000D_
          "LastRefreshDate": "2018-11-23T10:25:48.510918+01:00",_x000D_
          "TotalRefreshCount": 7,_x000D_
          "CustomInfo": {}_x000D_
        }_x000D_
      },_x000D_
      "25": {_x000D_
        "$type": "Inside.Core.Formula.Definition.DefinitionAC, Inside.Core.Formula",_x000D_
        "ID": 25,_x000D_
        "Results": [_x000D_
          [_x000D_
            238965.92_x000D_
          ]_x000D_
        ],_x000D_
        "Statistics": {_x000D_
          "CreationDate": "2018-11-23T10:21:01.0421698+01:00",_x000D_
          "LastRefreshDate": "2018-11-23T10:25:48.510918+01:00",_x000D_
          "TotalRefreshCount": 7,_x000D_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"2018-11-23T10:21:01.0481659+01:00",_x000D_
          "LastRefreshDate": "2018-11-23T10:25:48.510918+01:00",_x000D_
          "TotalRefreshCount": 8,_x000D_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"2018-11-23T10:21:01.1970828+01:00",_x000D_
          "LastRefreshDate": "2018-11-23T10:25:48.5265637+01:00",_x000D_
          "TotalRefreshCount": 8,_x000D_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"2018-11-23T10:21:01.2510492+01:00",_x000D_
          "LastRefreshDate": "2018-11-23T10:25:48.4952898+01:00",_x000D_
          "TotalRefreshCount": 8,_x000D_
          "CustomInfo": {}_x000D_
        }_x000D_
      },_x000D_
      "29": {_x000D_
        "$type": "Inside.Core.Formula.Definition.DefinitionAC, Inside.Core.Formula",_x000D_
        "ID": 29,_x000D_
        "Results": [_x000D_
          [_x000D_
            3274380.97_x000D_
          ]_x000D_
        ],_x000D_
        "Statistics": {_x000D_
          "CreationDate": "2018-11-23T10:21:01.4609289+01:00",_x000D_
          "LastRefreshDate": "2018-11-23T10:25:48.510918+01:00",_x000D_
          "TotalRefreshCount": 7,_x000D_
          "CustomInfo": {}_x000D_
        }_x000D_
      },_x000D_
      "30": {_x000D_
        "$type": "Inside.Core.Formula.Definition.DefinitionAC, Inside.Core.Formula",_x000D_
        "ID": 30,_x000D_
        "Results": [_x000D_
          [_x000D_
            3310596.19_x000D_
          ]_x000D_
        ],_x000D_
        "Statistics": {_x000D_
          "CreationDate": "2018-11-23T10:21:01.4659252+01:00",_x000D_
          "LastRefreshDate": "2018-11-23T10:25:48.4952898+01:00",_x000D_
          "TotalRefreshCount": 7,_x000D_
          "CustomInfo": {}_x000D_
        }_x000D_
      }_x000D_
    },_x000D_
    "LastID": 30_x000D_
  }_x000D_
}</t>
  </si>
  <si>
    <t>{_x000D_
  "Formulas": {_x000D_
    "=RIK_AC(\"INF02__;INF01@E=1,S=1031,G=0,T=0,P=0:@R=A,S=1000,V={0}:R=B,S=1010|1,V={1}:R=C,S=1006|1,V={2}:R=D,S=1022,V={3}:R=E,S=1023,V={4}:R=F,S=1047,V=OUI:R=G,S=1014|3,V=&lt;&gt;Situation:\";$E$2;$G$2;$E16;$J$2;$L$2)": 1,_x000D_
    "=RIK_AC(\"INF02__;INF01@E=1,S=1031,G=0,T=0,P=0,C=*-1:@R=A,S=1000,V={0}:R=B,S=1010|1,V={1}:R=C,S=1006|1,V={2}:R=D,S=1022,V={3}:R=E,S=1023,V={4}:R=F,S=1047,V=OUI:R=G,S=1014|3,V=&lt;&gt;Situation:\";$E$2;$G$2;$E12;$J$2;$L$2)": 2,_x000D_
    "=RIK_AC(\"INF02__;INF01@E=1,S=1031,G=0,T=0,P=0:@R=A,S=1000,V={0}:R=B,S=1010|1,V={1}:R=C,S=1006|1,V={2}:R=D,S=1022,V={3}:R=E,S=1023,V={4}:R=F,S=1047,V=OUI:R=G,S=1014|3,V=&lt;&gt;Situation:\";$E$2;$G$2;$E8;$J$2;$L$2)": 3,_x000D_
    "=RIK_AC(\"AEO02____;INF01@E=1,S=1031,G=0,T=0,P=0:@R=A,S=1000,V={0}:R=B,S=1010|1,V={1}:R=C,S=1006|1,V={2}:R=D,S=1022,V={3}:R=E,S=1023,V={4}:R=F,S=1047,V=OUI:R=G,S=1014|3,V=&lt;&gt;Situation:\";$E$2;$G$2;$E8;$J$2;$L$2)": 4,_x000D_
    "=RIK_AC(\"AEO02____;INF01@E=1,S=1031,G=0,T=0,P=0,C=*-1:@R=A,S=1000,V={0}:R=B,S=1010|1,V={1}:R=C,S=1006|1,V={2}:R=D,S=1022,V={3}:R=E,S=1023,V={4}:R=F,S=1047,V=OUI:R=G,S=1014|3,V=&lt;&gt;Situation:\";$E$2;$G$2;$E12;$J$2;$L$2)": 5,_x000D_
    "=RIK_AC(\"AEO02____;INF01@E=1,S=1031,G=0,T=0,P=0:@R=A,S=1000,V={0}:R=B,S=1010|1,V={1}:R=C,S=1006|1,V={2}:R=D,S=1022,V={3}:R=E,S=1023,V={4}:R=F,S=1047,V=OUI:R=G,S=1014|3,V=&lt;&gt;Situation:\";$E$2;$G$2;$E16;$J$2;$L$2)": 6_x000D_
  },_x000D_
  "ItemPool": {_x000D_
    "Items": {_x000D_
      "1": {_x000D_
        "$type": "Inside.Core.Formula.Definition.DefinitionAC, Inside.Core.Formula",_x000D_
        "ID": 1,_x000D_
        "Results": [_x000D_
          [_x000D_
            619686.12_x000D_
          ]_x000D_
        ],_x000D_
        "Statistics": {_x000D_
          "CreationDate": "2018-11-23T10:21:05.6853976+01:00",_x000D_
          "LastRefreshDate": "2018-01-11T15:39:40.2950951+01:00",_x000D_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207078.35_x000D_
          ]_x000D_
        ],_x000D_
        "Statistics": {_x000D_
          "CreationDate": "2018-11-23T10:21:05.6853976+01:00",_x000D_
          "LastRefreshDate": "2018-01-11T15:39:40.3011103+01:00",_x000D_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826764.47_x000D_
          ]_x000D_
        ],_x000D_
        "Statistics": {_x000D_
          "CreationDate": "2018-11-23T10:21:05.6853976+01:00",_x000D_
          "LastRefreshDate": "2018-01-11T15:39:40.305121+01:00",_x000D_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821895.65_x000D_
          ]_x000D_
        ],_x000D_
        "Statistics": {_x000D_
          "CreationDate": "2018-11-23T10:21:05.6873969+01:00",_x000D_
          "LastRefreshDate": "2018-11-23T10:25:48.5718979+01:00",_x000D_
          "TotalRefreshCount": 4,_x000D_
          "CustomInfo": {}_x000D_
        }_x000D_
      },_x000D_
      "5": {_x000D_
        "$type": "Inside.Core.Formula.Definition.DefinitionAC, Inside.Core.Formula",_x000D_
        "ID": 5,_x000D_
        "Results": [_x000D_
          [_x000D_
            207612.34999999998_x000D_
          ]_x000D_
        ],_x000D_
        "Statistics": {_x000D_
          "CreationDate": "2018-11-23T10:21:05.706392+01:00",_x000D_
          "LastRefreshDate": "2018-11-23T10:25:48.5718979+01:00",_x000D_
          "TotalRefreshCount": 4,_x000D_
          "CustomInfo": {}_x000D_
        }_x000D_
      },_x000D_
      "6": {_x000D_
        "$type": "Inside.Core.Formula.Definition.DefinitionAC, Inside.Core.Formula",_x000D_
        "ID": 6,_x000D_
        "Results": [_x000D_
          [_x000D_
            614283.3_x000D_
          ]_x000D_
        ],_x000D_
        "Statistics": {_x000D_
          "CreationDate": "2018-11-23T10:21:05.713382+01:00",_x000D_
          "LastRefreshDate": "2018-11-23T10:25:48.5718979+01:00",_x000D_
          "TotalRefreshCount": 4,_x000D_
          "CustomInfo": {}_x000D_
        }_x000D_
      }_x000D_
    },_x000D_
    "LastID": 6_x000D_
  }_x000D_
}</t>
  </si>
  <si>
    <t>{_x000D_
  "Formulas": {_x000D_
    "=RIK_AC(\"INF02__;INF02@E=1,S=1031,G=0,T=0,P=0:@R=A,S=1000,V={0}:R=B,S=1001|1,V={1}:R=C,S=1022,V={2}:R=D,S=1044,V={3}:R=F,S=1012|3,V=&lt;&gt;Situation:\";$M$2;$A15;D$13;$N$2)": 1,_x000D_
    "=RIK_AC(\"INF02__;INF02@E=1,S=1031,G=0,T=0,P=0:@R=A,S=1000,V={0}:R=B,S=1001|1,V={1}:R=C,S=1022,V={2}:R=D,S=1044,V={3}:R=E,S=1012|3,V=&lt;&gt;Situation:\";$M$2;$A15;F$13;$N$2)": 2,_x000D_
    "=RIK_AC(\"INF02__;INF02@E=1,S=1031,G=0,T=0,P=0:@R=A,S=1000,V={0}:R=B,S=1001|1,V={1}:R=C,S=1022,V={2}:R=D,S=1044,V={3}:R=F,S=1012|3,V=&lt;&gt;Situation:\";$M$2;$A16;D$13;$N$2)": 3,_x000D_
    "=RIK_AC(\"INF02__;INF02@E=1,S=1031,G=0,T=0,P=0:@R=A,S=1000,V={0}:R=B,S=1001|1,V={1}:R=C,S=1022,V={2}:R=D,S=1044,V={3}:R=E,S=1012|3,V=&lt;&gt;Situation:\";$M$2;$A16;F$13;$N$2)": 4,_x000D_
    "=RIK_AC(\"INF02__;INF02@E=1,S=1031,G=0,T=0,P=0:@R=A,S=1000,V={0}:R=B,S=1001|1,V={1}:R=C,S=1022,V={2}:R=D,S=1044,V={3}:R=F,S=1012|3,V=&lt;&gt;Situation:\";$M$2;$A17;D$13;$N$2)": 5,_x000D_
    "=RIK_AC(\"INF02__;INF02@E=1,S=1031,G=0,T=0,P=0:@R=A,S=1000,V={0}:R=B,S=1001|1,V={1}:R=C,S=1022,V={2}:R=D,S=1044,V={3}:R=E,S=1012|3,V=&lt;&gt;Situation:\";$M$2;$A17;F$13;$N$2)": 6,_x000D_
    "=RIK_AC(\"INF02__;INF02@E=1,S=1031,G=0,T=0,P=0:@R=A,S=1000,V={0}:R=B,S=1001|1,V={1}:R=C,S=1022,V={2}:R=D,S=1044,V={3}:R=F,S=1012|3,V=&lt;&gt;Situation:\";$M$2;$A18;D$13;$N$2)": 7,_x000D_
    "=RIK_AC(\"INF02__;INF02@E=1,S=1031,G=0,T=0,P=0:@R=A,S=1000,V={0}:R=B,S=1001|1,V={1}:R=C,S=1022,V={2}:R=D,S=1044,V={3}:R=E,S=1012|3,V=&lt;&gt;Situation:\";$M$2;$A18;F$13;$N$2)": 8,_x000D_
    "=RIK_AC(\"INF02__;INF02@E=1,S=1031,G=0,T=0,P=0:@R=A,S=1000,V={0}:R=B,S=1001|1,V={1}:R=C,S=1022,V={2}:R=D,S=1044,V={3}:R=F,S=1012|3,V=&lt;&gt;Situation:\";$M$2;$A19;D$13;$N$2)": 9,_x000D_
    "=RIK_AC(\"INF02__;INF02@E=1,S=1031,G=0,T=0,P=0:@R=A,S=1000,V={0}:R=B,S=1001|1,V={1}:R=C,S=1022,V={2}:R=D,S=1044,V={3}:R=E,S=1012|3,V=&lt;&gt;Situation:\";$M$2;$A19;F$13;$N$2)": 10,_x000D_
    "=RIK_AC(\"INF02__;INF02@E=1,S=1031,G=0,T=0,P=0:@R=A,S=1000,V={0}:R=B,S=1001|1,V={1}:R=C,S=1022,V={2}:R=D,S=1044,V={3}:R=F,S=1012|3,V=&lt;&gt;Situation:\";$M$2;$A20;D$13;$N$2)": 11,_x000D_
    "=RIK_AC(\"INF02__;INF02@E=1,S=1031,G=0,T=0,P=0:@R=A,S=1000,V={0}:R=B,S=1001|1,V={1}:R=C,S=1022,V={2}:R=D,S=1044,V={3}:R=E,S=1012|3,V=&lt;&gt;Situation:\";$M$2;$A20;F$13;$N$2)": 12,_x000D_
    "=RIK_AC(\"INF02__;INF02@E=1,S=1031,G=0,T=0,P=0:@R=A,S=1000,V={0}:R=B,S=1001|1,V={1}:R=C,S=1022,V={2}:R=D,S=1044,V={3}:R=F,S=1012|3,V=&lt;&gt;Situation:\";$M$2;$A21;D$13;$N$2)": 13,_x000D_
    "=RIK_AC(\"INF02__;INF02@E=1,S=1031,G=0,T=0,P=0:@R=A,S=1000,V={0}:R=B,S=1001|1,V={1}:R=C,S=1022,V={2}:R=D,S=1044,V={3}:R=E,S=1012|3,V=&lt;&gt;Situation:\";$M$2;$A21;F$13;$N$2)": 14,_x000D_
    "=RIK_AC(\"INF02__;INF02@E=1,S=1031,G=0,T=0,P=0:@R=A,S=1000,V={0}:R=B,S=1001|1,V={1}:R=C,S=1022,V={2}:R=D,S=1044,V={3}:R=E,S=1012|3,V=&lt;&gt;Situation:\";$N$2;$B15;E$13;$O$2)": 15,_x000D_
    "=RIK_AC(\"INF02__;INF02@E=1,S=1031,G=0,T=0,P=0:@R=A,S=1000,V={0}:R=B,S=1001|1,V={1}:R=C,S=1022,V={2}:R=D,S=1044,V={3}:R=F,S=1012|3,V=&lt;&gt;Situation:\";$N$2;$B20;E$13;$O$2)": 16,_x000D_
    "=RIK_AC(\"INF02__;INF02@E=1,S=1031,G=0,T=0,P=0:@R=A,S=1000,V={0}:R=B,S=1001|1,V={1}:R=C,S=1022,V={2}:R=D,S=1044,V={3}:R=F,S=1012|3,V=&lt;&gt;Situation:\";$N$2;$B16;E$13;$O$2)": 17,_x000D_
    "=RIK_AC(\"INF02__;INF02@E=1,S=1031,G=0,T=0,P=0:@R=A,S=1000,V={0}:R=B,S=1001|1,V={1}:R=C,S=1022,V={2}:R=D,S=1044,V={3}:R=F,S=1012|3,V=&lt;&gt;Situation:\";$N$2;$B19;E$13;$O$2)": 18,_x000D_
    "=RIK_AC(\"INF02__;INF02@E=1,S=1031,G=0,T=0,P=0:@R=A,S=1000,V={0}:R=B,S=1001|1,V={1}:R=C,S=1022,V={2}:R=D,S=1044,V={3}:R=F,S=1012|3,V=&lt;&gt;Situation:\";$N$2;$B18;E$13;$O$2)": 19,_x000D_
    "=RIK_AC(\"INF02__;INF02@E=1,S=1031,G=0,T=0,P=0:@R=A,S=1000,V={0}:R=B,S=1001|1,V={1}:R=C,S=1022,V={2}:R=D,S=1044,V={3}:R=F,S=1012|3,V=&lt;&gt;Situation:\";$N$2;$B22;E$13;$O$2)": 20,_x000D_
    "=RIK_AC(\"INF02__;INF02@E=1,S=1031,G=0,T=0,P=0:@R=A,S=1000,V={0}:R=B,S=1001|1,V={1}:R=C,S=1022,V={2}:R=D,S=1044,V={3}:R=F,S=1012|3,V=&lt;&gt;Situation:\";$N$2;$B21;E$13;$O$2)": 21,_x000D_
    "=RIK_AC(\"INF02__;INF02@E=1,S=1031,G=0,T=0,P=0:@R=A,S=1000,V={0}:R=B,S=1001|1,V={1}:R=C,S=1022,V={2}:R=D,S=1044,V={3}:R=F,S=1012|3,V=&lt;&gt;Situation:\";$N$2;$B17;E$13;$O$2)": 22,_x000D_
    "=RIK_AC(\"INF02__;INF02@E=1,S=1031,G=0,T=0,P=0:@R=A,S=1000,V={0}:R=B,S=1001|1,V={1}:R=C,S=1022,V={2}:R=D,S=1044,V={3}:R=E,S=1012|3,V=&lt;&gt;Situation:\";$N$2;$B22;G$13;$O$2)": 23,_x000D_
    "=RIK_AC(\"INF02__;INF02@E=1,S=1031,G=0,T=0,P=0:@R=A,S=1000,V={0}:R=B,S=1001|1,V={1}:R=C,S=1022,V={2}:R=D,S=1044,V={3}:R=E,S=1012|3,V=&lt;&gt;Situation:\";$N$2;$B20;G$13;$O$2)": 24,_x000D_
    "=RIK_AC(\"INF02__;INF02@E=1,S=1031,G=0,T=0,P=0:@R=A,S=1000,V={0}:R=B,S=1001|1,V={1}:R=C,S=1022,V={2}:R=D,S=1044,V={3}:R=E,S=1012|3,V=&lt;&gt;Situation:\";$N$2;$B18;G$13;$O$2)": 25,_x000D_
    "=RIK_AC(\"INF02__;INF02@E=1,S=1031,G=0,T=0,P=0:@R=A,S=1000,V={0}:R=B,S=1001|1,V={1}:R=C,S=1022,V={2}:R=D,S=1044,V={3}:R=E,S=1012|3,V=&lt;&gt;Situation:\";$N$2;$B16;G$13;$O$2)": 26,_x000D_
    "=RIK_AC(\"INF02__;INF02@E=1,S=1031,G=0,T=0,P=0:@R=A,S=1000,V={0}:R=B,S=1001|1,V={1}:R=C,S=1022,V={2}:R=D,S=1044,V={3}:R=E,S=1012|3,V=&lt;&gt;Situation:\";$N$2;$B21;G$13;$O$2)": 27,_x000D_
    "=RIK_AC(\"INF02__;INF02@E=1,S=1031,G=0,T=0,P=0:@R=A,S=1000,V={0}:R=B,S=1001|1,V={1}:R=C,S=1022,V={2}:R=D,S=1044,V={3}:R=E,S=1012|3,V=&lt;&gt;Situation:\";$N$2;$B19;G$13;$O$2)": 28,_x000D_
    "=RIK_AC(\"INF02__;INF02@E=1,S=1031,G=0,T=0,P=0:@R=A,S=1000,V={0}:R=B,S=1001|1,V={1}:R=C,S=1022,V={2}:R=D,S=1044,V={3}:R=E,S=1012|3,V=&lt;&gt;Situation:\";$N$2;$B17;G$13;$O$2)": 29,_x000D_
    "=RIK_AC(\"INF02__;INF02@E=1,S=1031,G=0,T=0,P=0:@R=A,S=1000,V={0}:R=B,S=1001|1,V={1}:R=C,S=1022,V={2}:R=D,S=1044,V={3}:R=E,S=1012|3,V=&lt;&gt;Situation:\";$N$2;$B15;G$13;$O$2)": 30,_x000D_
    "=RIK_AC(\"AEO02____;INF02@E=1,S=1031,G=0,T=0,P=0:@R=A,S=1000,V={0}:R=B,S=1001|1,V={1}:R=C,S=1022,V={2}:R=D,S=1044,V={3}:R=E,S=1012|3,V=&lt;&gt;Situation:\";$N$2;$B21;G$13;$O$2)": 31,_x000D_
    "=RIK_AC(\"AEO02____;INF02@E=1,S=1031,G=0,T=0,P=0:@R=A,S=1000,V={0}:R=B,S=1001|1,V={1}:R=C,S=1022,V={2}:R=D,S=1044,V={3}:R=E,S=1012|3,V=&lt;&gt;Situation:\";$N$2;$B22;G$13;$O$2)": 32,_x000D_
    "=RIK_AC(\"AEO02____;INF02@E=1,S=1031,G=0,T=0,P=0:@R=A,S=1000,V={0}:R=B,S=1001|1,V={1}:R=C,S=1022,V={2}:R=D,S=1044,V={3}:R=F,S=1012|3,V=&lt;&gt;Situation:\";$N$2;$B18;E$13;$O$2)": 33,_x000D_
    "=RIK_AC(\"AEO02____;INF02@E=1,S=1031,G=0,T=0,P=0:@R=A,S=1000,V={0}:R=B,S=1001|1,V={1}:R=C,S=1022,V={2}:R=D,S=1044,V={3}:R=E,S=1012|3,V=&lt;&gt;Situation:\";$N$2;$B16;G$13;$O$2)": 34,_x000D_
    "=RIK_AC(\"AEO02____;INF02@E=1,S=1031,G=0,T=0,P=0:@R=A,S=1000,V={0}:R=B,S=1001|1,V={1}:R=C,S=1022,V={2}:R=D,S=1044,V={3}:R=E,S=1012|3,V=&lt;&gt;Situation:\";$N$2;$B15;E$13;$O$2)": 35,_x000D_
    "=RIK_AC(\"AEO02____;INF02@E=1,S=1031,G=0,T=0,P=0:@R=A,S=1000,V={0}:R=B,S=1001|1,V={1}:R=C,S=1022,V={2}:R=D,S=1044,V={3}:R=F,S=1012|3,V=&lt;&gt;Situation:\";$N$2;$B19;E$13;$O$2)": 36,_x000D_
    "=RIK_AC(\"AEO02____;INF02@E=1,S=1031,G=0,T=0,P=0:@R=A,S=1000,V={0}:R=B,S=1001|1,V={1}:R=C,S=1022,V={2}:R=D,S=1044,V={3}:R=F,S=1012|3,V=&lt;&gt;Situation:\";$N$2;$B16;E$13;$O$2)": 37,_x000D_
    "=RIK_AC(\"AEO02____;INF02@E=1,S=1031,G=0,T=0,P=0:@R=A,S=1000,V={0}:R=B,S=1001|1,V={1}:R=C,S=1022,V={2}:R=D,S=1044,V={3}:R=E,S=1012|3,V=&lt;&gt;Situation:\";$N$2;$B17;G$13;$O$2)": 38,_x000D_
    "=RIK_AC(\"AEO02____;INF02@E=1,S=1031,G=0,T=0,P=0:@R=A,S=1000,V={0}:R=B,S=1001|1,V={1}:R=C,S=1022,V={2}:R=D,S=1044,V={3}:R=E,S=1012|3,V=&lt;&gt;Situation:\";$N$2;$B18;G$13;$O$2)": 39,_x000D_
    "=RIK_AC(\"AEO02____;INF02@E=1,S=1031,G=0,T=0,P=0:@R=A,S=1000,V={0}:R=B,S=1001|1,V={1}:R=C,S=1022,V={2}:R=D,S=1044,V={3}:R=F,S=1012|3,V=&lt;&gt;Situation:\";$N$2;$B20;E$13;$O$2)": 40,_x000D_
    "=RIK_AC(\"AEO02____;INF02@E=1,S=1031,G=0,T=0,P=0:@R=A,S=1000,V={0}:R=B,S=1001|1,V={1}:R=C,S=1022,V={2}:R=D,S=1044,V={3}:R=F,S=1012|3,V=&lt;&gt;Situation:\";$N$2;$B21;E$13;$O$2)": 41,_x000D_
    "=RIK_AC(\"AEO02____;INF02@E=1,S=1031,G=0,T=0,P=0:@R=A,S=1000,V={0}:R=B,S=1001|1,V={1}:R=C,S=1022,V={2}:R=D,S=1044,V={3}:R=F,S=1012|3,V=&lt;&gt;Situation:\";$N$2;$B22;E$13;$O$2)": 42,_x000D_
    "=RIK_AC(\"AEO02____;INF02@E=1,S=1031,G=0,T=0,P=0:@R=A,S=1000,V={0}:R=B,S=1001|1,V={1}:R=C,S=1022,V={2}:R=D,S=1044,V={3}:R=E,S=1012|3,V=&lt;&gt;Situation:\";$N$2;$B20;G$13;$O$2)": 43,_x000D_
    "=RIK_AC(\"AEO02____;INF02@E=1,S=1031,G=0,T=0,P=0:@R=A,S=1000,V={0}:R=B,S=1001|1,V={1}:R=C,S=1022,V={2}:R=D,S=1044,V={3}:R=E,S=1012|3,V=&lt;&gt;Situation:\";$N$2;$B15;G$13;$O$2)": 44,_x000D_
    "=RIK_AC(\"AEO02____;INF02@E=1,S=1031,G=0,T=0,P=0:@R=A,S=1000,V={0}:R=B,S=1001|1,V={1}:R=C,S=1022,V={2}:R=D,S=1044,V={3}:R=F,S=1012|3,V=&lt;&gt;Situation:\";$N$2;$B17;E$13;$O$2)": 45,_x000D_
    "=RIK_AC(\"AEO02____;INF02@E=1,S=1031,G=0,T=0,P=0:@R=A,S=1000,V={0}:R=B,S=1001|1,V={1}:R=C,S=1022,V={2}:R=D,S=1044,V={3}:R=E,S=1012|3,V=&lt;&gt;Situation:\";$N$2;$B19;G$13;$O$2)": 46_x000D_
  },_x000D_
  "ItemPool": {_x000D_
    "Items": {_x000D_
      "1": {_x000D_
        "$type": "Inside.Core.Formula.Definition.DefinitionAC, Inside.Core.Formula",_x000D_
        "ID": 1,_x000D_
        "Results": [_x000D_
          [_x000D_
            4237557.1099999994_x000D_
          ]_x000D_
        ],_x000D_
        "Statistics": {_x000D_
          "CreationDate": "2018-11-23T10:21:19.5319955+01:00",_x000D_
          "LastRefreshDate": "2018-01-08T11:10:28.7917469+01:00",_x000D_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"2018-11-23T10:21:19.5319955+01:00",_x000D_
          "LastRefreshDate": "2018-01-08T11:10:28.809944+01:00",_x000D_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-2103646.75_x000D_
          ]_x000D_
        ],_x000D_
        "Statistics": {_x000D_
          "CreationDate": "2018-11-23T10:21:19.5319955+01:00",_x000D_
          "LastRefreshDate": "2018-01-08T11:41:14.6210292+01:00",_x000D_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"2018-11-23T10:21:19.5319955+01:00",_x000D_
          "LastRefreshDate": "2018-01-08T11:41:14.6310568+01:00",_x000D_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2133910.36_x000D_
          ]_x000D_
        ],_x000D_
        "Statistics": {_x000D_
          "CreationDate": "2018-11-23T10:21:19.5319955+01:00",_x000D_
          "LastRefreshDate": "2018-01-08T11:42:03.4929788+01:00",_x000D_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"2018-11-23T10:21:19.5319955+01:00",_x000D_
          "LastRefreshDate": "2018-01-08T11:42:03.5176064+01:00",_x000D_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-56374.03_x000D_
          ]_x000D_
        ],_x000D_
        "Statistics": {_x000D_
          "CreationDate": "2018-11-23T10:21:19.5319955+01:00",_x000D_
          "LastRefreshDate": "2018-01-08T11:43:50.036964+01:00",_x000D_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"2018-11-23T10:21:19.5319955+01:00",_x000D_
          "LastRefreshDate": "2018-01-08T11:43:50.0490243+01:00",_x000D_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"2018-11-23T10:21:19.5329953+01:00",_x000D_
          "LastRefreshDate": "2018-01-08T11:58:02.5472085+01:00",_x000D_
          "TotalRefreshCount": 3,_x000D_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"2018-11-23T10:21:19.5329953+01:00",_x000D_
          "LastRefreshDate": "2018-01-08T11:58:02.5756967+01:00",_x000D_
          "TotalRefreshCount": 3,_x000D_
          "CustomInfo": {}_x000D_
        }_x000D_
      },_x000D_
      "11": {_x000D_
        "$type": "Inside.Core.Formula.Definition.DefinitionAC, Inside.Core.Formula",_x000D_
        "ID": 11,_x000D_
        "Results": [_x000D_
          [_x000D_
            2077536.3299999996_x000D_
          ]_x000D_
        ],_x000D_
        "Statistics": {_x000D_
          "CreationDate": "2018-11-23T10:21:19.5329953+01:00",_x000D_
          "LastRefreshDate": "2018-01-08T11:59:01.9190851+01:00",_x000D_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"2018-11-23T10:21:19.5329953+01:00",_x000D_
          "LastRefreshDate": "2018-01-08T11:59:01.9331745+01:00",_x000D_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-16668.0_x000D_
          ]_x000D_
        ],_x000D_
        "Statistics": {_x000D_
          "CreationDate": "2018-11-23T10:21:19.5329953+01:00",_x000D_
          "LastRefreshDate": "2018-01-08T11:59:05.9185825+01:00",_x000D_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"2018-11-23T10:21:19.5329953+01:00",_x000D_
          "LastRefreshDate": "2018-01-08T11:59:05.9225934+01:00",_x000D_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4237557.1099999994_x000D_
          ]_x000D_
        ],_x000D_
        "Statistics": {_x000D_
          "CreationDate": "2018-11-23T10:21:19.5329953+01:00",_x000D_
          "LastRefreshDate": "2018-01-11T15:57:38.2647592+01:00",_x000D_
          "TotalRefreshCount": 4,_x000D_
          "CustomInfo": {}_x000D_
        }_x000D_
      },_x000D_
      "16": {_x000D_
        "$type": "Inside.Core.Formula.Definition.DefinitionAC, Inside.Core.Formula",_x000D_
        "ID": 16,_x000D_
        "Results": [_x000D_
          [_x000D_
            2077536.3299999996_x000D_
          ]_x000D_
        ],_x000D_
        "Statistics": {_x000D_
          "CreationDate": "2018-11-23T10:21:19.5329953+01:00",_x000D_
          "LastRefreshDate": "2018-01-11T15:54:14.8495972+01:00",_x000D_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-2103646.75_x000D_
          ]_x000D_
        ],_x000D_
        "Statistics": {_x000D_
          "CreationDate": "2018-11-23T10:21:19.5329953+01:00",_x000D_
          "LastRefreshDate": "2018-01-11T16:01:29.9469163+01:00",_x000D_
          "TotalRefreshCount": 3,_x000D_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"2018-11-23T10:21:19.5329953+01:00",_x000D_
          "LastRefreshDate": "2018-01-11T15:54:14.8455521+01:00",_x000D_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-56374.03_x000D_
          ]_x000D_
        ],_x000D_
        "Statistics": {_x000D_
          "CreationDate": "2018-11-23T10:21:19.5329953+01:00",_x000D_
          "LastRefreshDate": "2018-01-11T15:54:14.8435472+01:00",_x000D_
          "TotalRefreshCount": 2,_x000D_
          "CustomInfo": {}_x000D_
        }_x000D_
      },_x000D_
      "20": {_x000D_
        "$type": "Inside.Core.Formula.Definition.DefinitionAC, Inside.Core.Formula",_x000D_
        "ID": 20,_x000D_
        "Results": [_x000D_
          [_x000D_
            2060868.3299999996_x000D_
          ]_x000D_
        ],_x000D_
        "Statistics": {_x000D_
          "CreationDate": "2018-11-23T10:21:19.5329953+01:00",_x000D_
          "LastRefreshDate": "2018-01-11T15:54:14.8415418+01:00",_x000D_
          "TotalRefreshCount": 2,_x000D_
          "CustomInfo": {}_x000D_
        }_x000D_
      },_x000D_
      "21": {_x000D_
        "$type": "Inside.Core.Formula.Definition.DefinitionAC, Inside.Core.Formula",_x000D_
        "ID": 21,_x000D_
        "Results": [_x000D_
          [_x000D_
            -16668.0_x000D_
          ]_x000D_
        ],_x000D_
        "Statistics": {_x000D_
          "CreationDate": "2018-11-23T10:21:19.5329953+01:00",_x000D_
          "LastRefreshDate": "2018-01-11T15:54:14.8395361+01:00",_x000D_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2133910.36_x000D_
          ]_x000D_
        ],_x000D_
        "Statistics": {_x000D_
          "CreationDate": "2018-11-23T10:21:19.5329953+01:00",_x000D_
          "LastRefreshDate": "2018-01-11T16:02:07.9718053+01:00",_x000D_
          "TotalRefreshCount": 3,_x000D_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"2018-11-23T10:21:19.5329953+01:00",_x000D_
          "LastRefreshDate": "2018-01-11T15:54:14.8556129+01:00",_x000D_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"2018-11-23T10:21:19.5329953+01:00",_x000D_
          "LastRefreshDate": "2018-01-11T15:54:14.8636445+01:00",_x000D_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"2018-11-23T10:21:19.5329953+01:00",_x000D_
          "LastRefreshDate": "2018-01-11T15:54:14.8861917+01:00",_x000D_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"2018-11-23T10:21:19.5329953+01:00",_x000D_
          "LastRefreshDate": "2018-01-11T16:01:29.9619615+01:00",_x000D_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"2018-11-23T10:21:19.5329953+01:00",_x000D_
          "LastRefreshDate": "2018-01-11T15:54:14.9534684+01:00",_x000D_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"2018-11-23T10:21:19.5329953+01:00",_x000D_
          "LastRefreshDate": "2018-01-11T15:54:14.9644962+01:00",_x000D_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"2018-11-23T10:21:19.5329953+01:00",_x000D_
          "LastRefreshDate": "2018-01-11T16:02:08.0023993+01:00",_x000D_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"2018-11-23T10:21:19.5329953+01:00",_x000D_
          "LastRefreshDate": "2018-01-11T15:57:38.2828556+01:00",_x000D_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"2018-11-23T10:21:19.5349942+01:00",_x000D_
          "LastRefreshDate": "2018-11-23T10:25:49.8498402+01:00",_x000D_
          "TotalRefreshCount": 7,_x000D_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"2018-11-23T10:21:19.7253742+01:00",_x000D_
          "LastRefreshDate": "2018-11-23T10:25:49.8674757+01:00",_x000D_
          "TotalRefreshCount": 7,_x000D_
          "CustomInfo": {}_x000D_
        }_x000D_
      },_x000D_
      "33": {_x000D_
        "$type": "Inside.Core.Formula.Definition.DefinitionAC, Inside.Core.Formula",_x000D_
        "ID": 33,_x000D_
        "Results": [_x000D_
          [_x000D_
            -54387.03_x000D_
          ]_x000D_
        ],_x000D_
        "Statistics": {_x000D_
          "CreationDate": "2018-11-23T10:21:19.7427891+01:00",_x000D_
          "LastRefreshDate": "2018-11-23T10:25:49.5781472+01:00",_x000D_
          "TotalRefreshCount": 7,_x000D_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"2018-11-23T10:21:19.7507828+01:00",_x000D_
          "LastRefreshDate": "2018-11-23T10:25:49.8342355+01:00",_x000D_
          "TotalRefreshCount": 7,_x000D_
          "CustomInfo": {}_x000D_
        }_x000D_
      },_x000D_
      "35": {_x000D_
        "$type": "Inside.Core.Formula.Definition.DefinitionAC, Inside.Core.Formula",_x000D_
        "ID": 35,_x000D_
        "Results": [_x000D_
          [_x000D_
            4388981.95_x000D_
          ]_x000D_
        ],_x000D_
        "Statistics": {_x000D_
          "CreationDate": "2018-11-23T10:21:19.7751907+01:00",_x000D_
          "LastRefreshDate": "2018-11-23T10:25:49.5706411+01:00",_x000D_
          "TotalRefreshCount": 7,_x000D_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"2018-11-23T10:21:19.8250914+01:00",_x000D_
          "LastRefreshDate": "2018-11-23T10:25:49.5781472+01:00",_x000D_
          "TotalRefreshCount": 7,_x000D_
          "CustomInfo": {}_x000D_
        }_x000D_
      },_x000D_
      "37": {_x000D_
        "$type": "Inside.Core.Formula.Definition.DefinitionAC, Inside.Core.Formula",_x000D_
        "ID": 37,_x000D_
        "Results": [_x000D_
          [_x000D_
            -2105767.79_x000D_
          ]_x000D_
        ],_x000D_
        "Statistics": {_x000D_
          "CreationDate": "2018-11-23T10:21:19.8430767+01:00",_x000D_
          "LastRefreshDate": "2018-11-23T10:25:49.5706411+01:00",_x000D_
          "TotalRefreshCount": 7,_x000D_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"2018-11-23T10:21:19.8800546+01:00",_x000D_
          "LastRefreshDate": "2018-11-23T10:25:49.8342355+01:00",_x000D_
          "TotalRefreshCount": 7,_x000D_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"2018-11-23T10:21:19.8830537+01:00",_x000D_
          "LastRefreshDate": "2018-11-23T10:25:49.8498402+01:00",_x000D_
          "TotalRefreshCount": 7,_x000D_
          "CustomInfo": {}_x000D_
        }_x000D_
      },_x000D_
      "40": {_x000D_
        "$type": "Inside.Core.Formula.Definition.DefinitionAC, Inside.Core.Formula",_x000D_
        "ID": 40,_x000D_
        "Results": [_x000D_
          [_x000D_
            2228827.1299999994_x000D_
          ]_x000D_
        ],_x000D_
        "Statistics": {_x000D_
          "CreationDate": "2018-11-23T10:21:19.9140359+01:00",_x000D_
          "LastRefreshDate": "2018-11-23T10:25:49.5781472+01:00",_x000D_
          "TotalRefreshCount": 7,_x000D_
          "CustomInfo": {}_x000D_
        }_x000D_
      },_x000D_
      "41": {_x000D_
        "$type": "Inside.Core.Formula.Definition.DefinitionAC, Inside.Core.Formula",_x000D_
        "ID": 41,_x000D_
        "Results": [_x000D_
          [_x000D_
            -18956.0_x000D_
          ]_x000D_
        ],_x000D_
        "Statistics": {_x000D_
          "CreationDate": "2018-11-23T10:21:19.9300267+01:00",_x000D_
          "LastRefreshDate": "2018-11-23T10:25:49.5781472+01:00",_x000D_
          "TotalRefreshCount": 7,_x000D_
          "CustomInfo": {}_x000D_
        }_x000D_
      },_x000D_
      "42": {_x000D_
        "$type": "Inside.Core.Formula.Definition.DefinitionAC, Inside.Core.Formula",_x000D_
        "ID": 42,_x000D_
        "Results": [_x000D_
          [_x000D_
            2209871.1299999994_x000D_
          ]_x000D_
        ],_x000D_
        "Statistics": {_x000D_
          "CreationDate": "2018-11-23T10:21:19.963009+01:00",_x000D_
          "LastRefreshDate": "2018-11-23T10:25:49.5781472+01:00",_x000D_
          "TotalRefreshCount": 7,_x000D_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"2018-11-23T10:21:19.9710036+01:00",_x000D_
          "LastRefreshDate": "2018-11-23T10:25:49.8498402+01:00",_x000D_
          "TotalRefreshCount": 7,_x000D_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"2018-11-23T10:21:19.9839974+01:00",_x000D_
          "LastRefreshDate": "2018-11-23T10:25:49.8342355+01:00",_x000D_
          "TotalRefreshCount": 7,_x000D_
          "CustomInfo": {}_x000D_
        }_x000D_
      },_x000D_
      "45": {_x000D_
        "$type": "Inside.Core.Formula.Definition.DefinitionAC, Inside.Core.Formula",_x000D_
        "ID": 45,_x000D_
        "Results": [_x000D_
          [_x000D_
            2283214.1599999997_x000D_
          ]_x000D_
        ],_x000D_
        "Statistics": {_x000D_
          "CreationDate": "2018-11-23T10:21:20.0089818+01:00",_x000D_
          "LastRefreshDate": "2018-11-23T10:25:49.5781472+01:00",_x000D_
          "TotalRefreshCount": 7,_x000D_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"2018-11-23T10:21:20.0159786+01:00",_x000D_
          "LastRefreshDate": "2018-11-23T10:25:49.8498402+01:00",_x000D_
          "TotalRefreshCount": 7,_x000D_
          "CustomInfo": {}_x000D_
        }_x000D_
      }_x000D_
    },_x000D_
    "LastID": 46_x000D_
  }_x000D_
}</t>
  </si>
  <si>
    <t>{_x000D_
  "Name": "CacheManager_Analyse du résultat",_x000D_
  "Column": 3,_x000D_
  "Length": 11,_x000D_
  "IsEncrypted": false_x000D_
}</t>
  </si>
  <si>
    <t>_x000D_
    "=RIK_AC(\"INF02__;INF02@E=1,S=1031,G=0,T=0,P=0:@R=A,S=1000,V={0}:R=B,S=1022,V={1}:R=C,S=1001|1,V={2}:R=D,S=1023,V={3}:R=E,S=1044,V={4}:R=F,S=1012|3,V=&lt;&gt;Situation:\";$G$1;N$2;$B34;N$3;$J$1)": 326,_x000D_
    "=RIK_AC(\"INF02__;INF02@E=1,S=1031,G=0,T=0,P=0:@R=A,S=1000,V={0}:R=B,S=1022,V={1}:R=C,S=1001|1,V={2}:R=D,S=1023,V={3}:R=E,S=1044,V={4}:R=F,S=1012|3,V=&lt;&gt;Situation:\";$G$1;M$2;$B35;M$3;$J$1)": 327,_x000D_
    "=RIK_AC(\"INF02__;INF02@E=1,S=1031,G=0,T=0,P=0:@R=A,S=1000,V={0}:R=B,S=1022,V={1}:R=C,S=1001|1,V={2}:R=D,S=1023,V={3}:R=E,S=1044,V={4}:R=F,S=1012|3,V=&lt;&gt;Situation:\";$G$1;N$2;$B35;N$3;$J$1)": 328,_x000D_
    "=RIK_AC(\"INF02__;INF02@E=1,S=1031,G=0,T=0,P=0:@R=A,S=1000,V={0}:R=B,S=1022,V={1}:R=C,S=1001|1,V={2}:R=D,S=1023,V={3}:R=E,S=1044,V={4}:R=F,S=1012|3,V=&lt;&gt;Situation:\";$G$1;M$2;$B36;M$3;$J$1)": 329,_x000D_
    "=RIK_AC(\"INF02__;INF02@E=1,S=1031,G=0,T=0,P=0:@R=A,S=1000,V={0}:R=B,S=1022,V={1}:R=C,S=1001|1,V={2}:R=D,S=1023,V={3}:R=E,S=1044,V={4}:R=F,S=1012|3,V=&lt;&gt;Situation:\";$G$1;N$2;$B36;N$3;$J$1)": 330,_x000D_
    "=RIK_AC(\"INF02__;INF02@E=1,S=1031,G=0,T=0,P=0:@R=A,S=1000,V={0}:R=B,S=1022,V={1}:R=C,S=1001|1,V={2}:R=D,S=1023,V={3}:R=E,S=1044,V={4}:R=F,S=1012|3,V=&lt;&gt;Situation:\";$G$1;M$2;$B37;M$3;$J$1)": 331,_x000D_
    "=RIK_AC(\"INF02__;INF02@E=1,S=1031,G=0,T=0,P=0:@R=A,S=1000,V={0}:R=B,S=1022,V={1}:R=C,S=1001|1,V={2}:R=D,S=1023,V={3}:R=E,S=1044,V={4}:R=F,S=1012|3,V=&lt;&gt;Situation:\";$G$1;N$2;$B37;N$3;$J$1)": 332,_x000D_
    "=RIK_AC(\"INF02__;INF02@E=1,S=1031,G=0,T=0,P=0:@R=A,S=1000,V={0}:R=B,S=1022,V={1}:R=C,S=1001|1,V={2}:R=D,S=1023,V={3}:R=E,S=1044,V={4}:R=F,S=1012|3,V=&lt;&gt;Situation:\";$G$1;M$2;$B38;M$3;$J$1)": 333,_x000D_
    "=RIK_AC(\"INF02__;INF02@E=1,S=1031,G=0,T=0,P=0:@R=A,S=1000,V={0}:R=B,S=1022,V={1}:R=C,S=1001|1,V={2}:R=D,S=1023,V={3}:R=E,S=1044,V={4}:R=F,S=1012|3,V=&lt;&gt;Situation:\";$G$1;N$2;$B38;N$3;$J$1)": 334,_x000D_
    "=RIK_AC(\"INF02__;INF02@E=1,S=1031,G=0,T=0,P=0:@R=A,S=1000,V={0}:R=B,S=1022,V={1}:R=C,S=1001|1,V={2}:R=D,S=1023,V={3}:R=E,S=1044,V={4}:R=F,S=1012|3,V=&lt;&gt;Situation:\";$G$1;M$2;$B39;M$3;$J$1)": 335,_x000D_
    "=RIK_AC(\"INF02__;INF02@E=1,S=1031,G=0,T=0,P=0:@R=A,S=1000,V={0}:R=B,S=1022,V={1}:R=C,S=1001|1,V={2}:R=D,S=1023,V={3}:R=E,S=1044,V={4}:R=F,S=1012|3,V=&lt;&gt;Situation:\";$G$1;N$2;$B39;N$3;$J$1)": 336,_x000D_
    "=RIK_AC(\"INF02__;INF02@E=1,S=1031,G=0,T=0,P=0:@R=A,S=1000,V={0}:R=B,S=1022,V={1}:R=C,S=1001|1,V={2}:R=D,S=1023,V={3}:R=E,S=1044,V={4}:R=F,S=1012|3,V=&lt;&gt;Situation:\";$G$1;M$2;$B41;M$3;$J$1)": 337,_x000D_
    "=RIK_AC(\"INF02__;INF02@E=1,S=1031,G=0,T=0,P=0:@R=A,S=1000,V={0}:R=B,S=1022,V={1}:R=C,S=1001|1,V={2}:R=D,S=1023,V={3}:R=E,S=1044,V={4}:R=F,S=1012|3,V=&lt;&gt;Situation:\";$G$1;N$2;$B41;N$3;$J$1)": 338,_x000D_
    "=RIK_AC(\"INF02__;INF02@E=1,S=1031,G=0,T=0,P=0:@R=A,S=1000,V={0}:R=B,S=1022,V={1}:R=C,S=1001|1,V={2}:R=D,S=1023,V={3}:R=E,S=1044,V={4}:R=F,S=1012|3,V=&lt;&gt;Situation:\";$G$1;M$2;$B42;M$3;$J$1)": 339,_x000D_
    "=RIK_AC(\"INF02__;INF02@E=1,S=1031,G=0,T=0,P=0:@R=A,S=1000,V={0}:R=B,S=1022,V={1}:R=C,S=1001|1,V={2}:R=D,S=1023,V={3}:R=E,S=1044,V={4}:R=F,S=1012|3,V=&lt;&gt;Situation:\";$G$1;N$2;$B42;N$3;$J$1)": 340,_x000D_
    "=RIK_AC(\"INF02__;INF02@E=1,S=1031,G=0,T=0,P=0:@R=A,S=1000,V={0}:R=B,S=1022,V={1}:R=C,S=1001|1,V={2}:R=D,S=1023,V={3}:R=E,S=1044,V={4}:R=F,S=1012|3,V=&lt;&gt;Situation:\";$G$1;M$2;$B43;M$3;$J$1)": 341,_x000D_
    "=RIK_AC(\"INF02__;INF02@E=1,S=1031,G=0,T=0,P=0:@R=A,S=1000,V={0}:R=B,S=1022,V={1}:R=C,S=1001|1,V={2}:R=D,S=1023,V={3}:R=E,S=1044,V={4}:R=F,S=1012|3,V=&lt;&gt;Situation:\";$G$1;N$2;$B43;N$3;$J$1)": 342,_x000D_
    "=RIK_AC(\"INF02__;INF02@E=1,S=1031,G=0,T=0,P=0:@R=A,S=1000,V={0}:R=B,S=1022,V={1}:R=C,S=1001|1,V={2}:R=D,S=1023,V={3}:R=E,S=1044,V={4}:R=F,S=1012|3,V=&lt;&gt;Situation:\";$G$1;M$2;$B44;M$3;$J$1)": 343,_x000D_
    "=RIK_AC(\"INF02__;INF02@E=1,S=1031,G=0,T=0,P=0:@R=A,S=1000,V={0}:R=B,S=1022,V={1}:R=C,S=1001|1,V={2}:R=D,S=1023,V={3}:R=E,S=1044,V={4}:R=F,S=1012|3,V=&lt;&gt;Situation:\";$G$1;N$2;$B44;N$3;$J$1)": 344,_x000D_
    "=RIK_AC(\"INF02__;INF02@E=1,S=1031,G=0,T=0,P=0:@R=A,S=1000,V={0}:R=B,S=1022,V={1}:R=C,S=1001|1,V={2}:R=D,S=1023,V={3}:R=E,S=1044,V={4}:R=F,S=1012|3,V=&lt;&gt;Situation:\";$G$1;M$2;$B48;M$3;$J$1)": 345,_x000D_
    "=RIK_AC(\"INF02__;INF02@E=1,S=1031,G=0,T=0,P=0:@R=A,S=1000,V={0}:R=B,S=1022,V={1}:R=C,S=1001|1,V={2}:R=D,S=1023,V={3}:R=E,S=1044,V={4}:R=F,S=1012|3,V=&lt;&gt;Situation:\";$G$1;N$2;$B48;N$3;$J$1)": 346,_x000D_
    "=RIK_AC(\"INF02__;INF02@E=1,S=1031,G=0,T=0,P=0:@R=A,S=1000,V={0}:R=B,S=1022,V={1}:R=C,S=1001|1,V={2}:R=D,S=1023,V={3}:R=E,S=1044,V={4}:R=F,S=1012|3,V=&lt;&gt;Situation:\";$G$1;M$2;$B49;M$3;$J$1)": 347,_x000D_
    "=RIK_AC(\"INF02__;INF02@E=1,S=1031,G=0,T=0,P=0:@R=A,S=1000,V={0}:R=B,S=1022,V={1}:R=C,S=1001|1,V={2}:R=D,S=1023,V={3}:R=E,S=1044,V={4}:R=F,S=1012|3,V=&lt;&gt;Situation:\";$G$1;N$2;$B49;N$3;$J$1)": 348,_x000D_
    "=RIK_AC(\"INF02__;INF02@E=1,S=1031,G=0,T=0,P=0:@R=A,S=1000,V={0}:R=B,S=1022,V={1}:R=C,S=1001|1,V={2}:R=D,S=1023,V={3}:R=E,S=1044,V={4}:R=F,S=1012|3,V=&lt;&gt;Situation:\";$G$1;M$2;$B50;M$3;$J$1)": 349,_x000D_
    "=RIK_AC(\"INF02__;INF02@E=1,S=1031,G=0,T=0,P=0:@R=A,S=1000,V={0}:R=B,S=1022,V={1}:R=C,S=1001|1,V={2}:R=D,S=1023,V={3}:R=E,S=1044,V={4}:R=F,S=1012|3,V=&lt;&gt;Situation:\";$G$1;N$2;$B50;N$3;$J$1)": 350,_x000D_
    "=RIK_AC(\"INF02__;INF02@E=1,S=1031,G=0,T=0,P=0:@R=A,S=1000,V={0}:R=B,S=1022,V={1}:R=C,S=1001|1,V={2}:R=D,S=1023,V={3}:R=E,S=1044,V={4}:R=F,S=1012|3,V=&lt;&gt;Situation:\";$G$1;M$2;$B52;M$3;$J$1)": 351,_x000D_
    "=RIK_AC(\"INF02__;INF02@E=1,S=1031,G=0,T=0,P=0:@R=A,S=1000,V={0}:R=B,S=1022,V={1}:R=C,S=1001|1,V={2}:R=D,S=1023,V={3}:R=E,S=1044,V={4}:R=F,S=1012|3,V=&lt;&gt;Situation:\";$G$1;N$2;$B52;N$3;$J$1)": 352,_x000D_
    "=RIK_AC(\"INF02__;INF02@E=1,S=1031,G=0,T=0,P=0:@R=A,S=1000,V={0}:R=B,S=1022,V={1}:R=C,S=1001|1,V={2}:R=D,S=1023,V={3}:R=E,S=1044,V={4}:R=F,S=1012|3,V=&lt;&gt;Situation:\";$G$1;M$2;$B53;M$3;$J$1)": 353,_x000D_
    "=RIK_AC(\"INF02__;INF02@E=1,S=1031,G=0,T=0,P=0:@R=A,S=1000,V={0}:R=B,S=1022,V={1}:R=C,S=1001|1,V={2}:R=D,S=1023,V={3}:R=E,S=1044,V={4}:R=F,S=1012|3,V=&lt;&gt;Situation:\";$G$1;N$2;$B53;N$3;$J$1)": 354,_x000D_
    "=RIK_AC(\"INF02__;INF02@E=1,S=1031,G=0,T=0,P=0:@R=A,S=1000,V={0}:R=B,S=1022,V={1}:R=C,S=1001|1,V={2}:R=D,S=1023,V={3}:R=E,S=1044,V={4}:R=F,S=1012|3,V=&lt;&gt;Situation:\";$G$1;M$2;$B54;M$3;$J$1)": 355,_x000D_
    "=RIK_AC(\"INF02__;INF02@E=1,S=1031,G=0,T=0,P=0:@R=A,S=1000,V={0}:R=B,S=1022,V={1}:R=C,S=1001|1,V={2}:R=D,S=1023,V={3}:R=E,S=1044,V={4}:R=F,S=1012|3,V=&lt;&gt;Situation:\";$G$1;N$2;$B54;N$3;$J$1)": 356,_x000D_
    "=RIK_AC(\"INF02__;INF02@E=1,S=1031,G=0,T=0,P=0:@R=A,S=1000,V={0}:R=B,S=1022,V={1}:R=C,S=1001|1,V={2}:R=D,S=1023,V={3}:R=E,S=1044,V={4}:R=F,S=1012|3,V=&lt;&gt;Situation:\";$G$1;M$2;$B57;M$3;$J$1)": 357,_x000D_
    "=RIK_AC(\"INF02__;INF02@E=1,S=1031,G=0,T=0,P=0:@R=A,S=1000,V={0}:R=B,S=1022,V={1}:R=C,S=1001|1,V={2}:R=D,S=1023,V={3}:R=E,S=1044,V={4}:R=F,S=1012|3,V=&lt;&gt;Situation:\";$G$1;N$2;$B57;N$3;$J$1)": 358,_x000D_
    "=RIK_AC(\"INF02__;INF02@E=1,S=1031,G=0,T=0,P=0:@R=A,S=1000,V={0}:R=B,S=1022,V={1}:R=C,S=1001|1,V={2}:R=D,S=1023,V={3}:R=E,S=1044,V={4}:R=F,S=1012|3,V=&lt;&gt;Situation:\";$G$1;M$2;$B58;M$3;$J$1)": 359,_x000D_
    "=RIK_AC(\"INF02__;INF02@E=1,S=1031,G=0,T=0,P=0:@R=A,S=1000,V={0}:R=B,S=1022,V={1}:R=C,S=1001|1,V={2}:R=D,S=1023,V={3}:R=E,S=1044,V={4}:R=F,S=1012|3,V=&lt;&gt;Situation:\";$G$1;N$2;$B58;N$3;$J$1)": 360,_x000D_
    "=RIK_AC(\"INF02__;INF02@E=1,S=1031,G=0,T=0,P=0:@R=A,S=1000,V={0}:R=B,S=1022,V={1}:R=C,S=1001|1,V={2}:R=D,S=1023,V={3}:R=E,S=1044,V={4}:R=F,S=1012|3,V=&lt;&gt;Situation:\";$G$1;M$2;$B6;M$3;$J$1)": 361,_x000D_
    "=RIK_AC(\"INF02__;INF02@E=1,S=1031,G=0,T=0,P=0:@R=A,S=1000,V={0}:R=B,S=1022,V={1}:R=C,S=1001|1,V={2}:R=D,S=1023,V={3}:R=E,S=1044,V={4}:R=F,S=1012|3,V=&lt;&gt;Situation:\";$G$1;N$2;$B56;N$3;$J$1)": 362,_x000D_
    "=RIK_AC(\"INF02__;INF02@E=1,S=1031,G=0,T=0,P=0:@R=A,S=1000,V={0}:R=B,S=1022,V={1}:R=C,S=1001|1,V={2}:R=D,S=1023,V={3}:R=E,S=1044,V={4}:R=F,S=1012|3,V=&lt;&gt;Situation:\";$G$1;M$2;$B56;M$3;$J$1)": 363,_x000D_
    "=RIK_AC(\"INF02__;INF02@E=1,S=1031,G=0,T=0,P=0:@R=A,S=1000,V={0}:R=B,S=1022,V={1}:R=C,S=1001|1,V={2}:R=D,S=1023,V={3}:R=E,S=1044,V={4}:R=F,S=1012|3,V=&lt;&gt;Situation:\";$G$1;N$2;$B55;N$3;$J$1)": 364,_x000D_
    "=RIK_AC(\"INF02__;INF02@E=1,S=1031,G=0,T=0,P=0:@R=A,S=1000,V={0}:R=B,S=1022,V={1}:R=C,S=1001|1,V={2}:R=D,S=1023,V={3}:R=E,S=1044,V={4}:R=F,S=1012|3,V=&lt;&gt;Situation:\";$G$1;M$2;$B55;M$3;$J$1)": 365,_x000D_
    "=RIK_AC(\"INF02__;INF02@E=1,S=1031,G=0,T=0,P=0:@R=A,S=1000,V={0}:R=B,S=1022,V={1}:R=C,S=1001|1,V={2}:R=D,S=1023,V={3}:R=E,S=1044,V={4}:R=F,S=1012|3,V=&lt;&gt;Situation:\";$G$1;N$2;$B51;N$3;$J$1)": 366,_x000D_
    "=RIK_AC(\"INF02__;INF02@E=1,S=1031,G=0,T=0,P=0:@R=A,S=1000,V={0}:R=B,S=1022,V={1}:R=C,S=1001|1,V={2}:R=D,S=1023,V={3}:R=E,S=1044,V={4}:R=F,S=1012|3,V=&lt;&gt;Situation:\";$G$1;M$2;$B51;M$3;$J$1)": 367,_x000D_
    "=RIK_AC(\"INF02__;INF02@E=1,S=1031,G=0,T=0,P=0:@R=A,S=1000,V={0}:R=B,S=1022,V={1}:R=C,S=1001|1,V={2}:R=D,S=1023,V={3}:R=E,S=1044,V={4}:R=F,S=1012|3,V=&lt;&gt;Situation:\";$G$1;N$2;$B47;N$3;$J$1)": 368,_x000D_
    "=RIK_AC(\"INF02__;INF02@E=1,S=1031,G=0,T=0,P=0:@R=A,S=1000,V={0}:R=B,S=1022,V={1}:R=C,S=1001|1,V={2}:R=D,S=1023,V={3}:R=E,S=1044,V={4}:R=F,S=1012|3,V=&lt;&gt;Situation:\";$G$1;M$2;$B47;M$3;$J$1)": 369,_x000D_
    "=RIK_AC(\"INF02__;INF02@E=1,S=1031,G=0,T=0,P=0:@R=A,S=1000,V={0}:R=B,S=1022,V={1}:R=C,S=1001|1,V={2}:R=D,S=1023,V={3}:R=E,S=1044,V={4}:R=F,S=1012|3,V=&lt;&gt;Situation:\";$G$1;N$2;$B46;N$3;$J$1)": 370,_x000D_
    "=RIK_AC(\"INF02__;INF02@E=1,S=1031,G=0,T=0,P=0:@R=A,S=1000,V={0}:R=B,S=1022,V={1}:R=C,S=1001|1,V={2}:R=D,S=1023,V={3}:R=E,S=1044,V={4}:R=F,S=1012|3,V=&lt;&gt;Situation:\";$G$1;M$2;$B46;M$3;$J$1)": 371,_x000D_
    "=RIK_AC(\"INF02__;INF02@E=1,S=1031,G=0,T=0,P=0:@R=A,S=1000,V={0}:R=B,S=1022,V={1}:R=C,S=1001|1,V={2}:R=D,S=1023,V={3}:R=E,S=1044,V={4}:R=F,S=1012|3,V=&lt;&gt;Situation:\";$G$1;N$2;$B40;N$3;$J$1)": 372,_x000D_
    "=RIK_AC(\"INF02__;INF02@E=1,S=1031,G=0,T=0,P=0:@R=A,S=1000,V={0}:R=B,S=1022,V={1}:R=C,S=1001|1,V={2}:R=D,S=1023,V={3}:R=E,S=1044,V={4}:R=F,S=1012|3,V=&lt;&gt;Situation:\";$G$1;M$2;$B40;M$3;$J$1)": 373,_x000D_
    "=RIK_AC(\"INF02__;INF02@E=1,S=1031,G=0,T=0,P=0:@R=A,S=1000,V={0}:R=B,S=1022,V={1}:R=C,S=1001|1,V={2}:R=D,S=1023,V={3}:R=E,S=1044,V={4}:R=F,S=1012|3,V=&lt;&gt;Situation:\";$G$1;N$2;$B30;N$3;$J$1)": 374,_x000D_
    "=RIK_AC(\"INF02__;INF02@E=1,S=1031,G=0,T=0,P=0:@R=A,S=1000,V={0}:R=B,S=1022,V={1}:R=C,S=1001|1,V={2}:R=D,S=1023,V={3}:R=E,S=1044,V={4}:R=F,S=1012|3,V=&lt;&gt;Situation:\";$G$1;M$2;$B30;M$3;$J$1)": 375,_x000D_
    "=RIK_AC(\"INF06__;INF02@E=4,S=1019,G=0,T=0,P=0:@R=A,S=1019,V={0}:\";$D$1)": 376,_x000D_
    "=RIK_AC(\"AEO02____;INF02@E=1,S=1031,G=0,T=0,P=0:@R=A,S=1000,V={0}:R=B,S=1022,V={1}:R=C,S=1001|1,V={2}:R=D,S=1023,V={3}:R=E,S=1044,V={4}:R=F,S=1012|3,V=&lt;&gt;Situation:\";$G$1;N$2;$B56;N$3;$J$1)": 377,_x000D_
    "=RIK_AC(\"AEO02____;INF02@E=1,S=1031,G=0,T=0,P=0:@R=A,S=1000,V={0}:R=B,S=1022,V={1}:R=C,S=1001|1,V={2}:R=D,S=1023,V={3}:R=E,S=1044,V={4}:R=F,S=1012|3,V=&lt;&gt;Situation:\";$G$1;N$2;$B50;N$3;$J$1)": 378,_x000D_
    "=RIK_AC(\"AEO02____;INF02@E=1,S=1031,G=0,T=0,P=0:@R=A,S=1000,V={0}:R=B,S=1022,V={1}:R=C,S=1001|1,V={2}:R=D,S=1023,V={3}:R=E,S=1044,V={4}:R=F,S=1012|3,V=&lt;&gt;Situation:\";$G$1;N$2;$B42;N$3;$J$1)": 379,_x000D_
    "=RIK_AC(\"AEO02____;INF02@E=1,S=1031,G=0,T=0,P=0:@R=A,S=1000,V={0}:R=B,S=1022,V={1}:R=C,S=1001|1,V={2}:R=D,S=1023,V={3}:R=E,S=1044,V={4}:R=F,S=1012|3,V=&lt;&gt;Situation:\";$G$1;N$2;$B37;N$3;$J$1)": 380,_x000D_
    "=RIK_AC(\"AEO02____;INF02@E=1,S=1031,G=0,T=0,P=0:@R=A,S=1000,V={0}:R=B,S=1022,V={1}:R=C,S=1001|1,V={2}:R=D,S=1023,V={3}:R=E,S=1044,V={4}:R=F,S=1012|3,V=&lt;&gt;Situation:\";$G$1;N$2;$B33;N$3;$J$1)": 381,_x000D_
    "=RIK_AC(\"AEO02____;INF02@E=1,S=1031,G=0,T=0,P=0:@R=A,S=1000,V={0}:R=B,S=1022,V={1}:R=C,S=1001|1,V={2}:R=D,S=1023,V={3}:R=E,S=1044,V={4}:R=F,S=1012|3,V=&lt;&gt;Situation:\";$G$1;N$2;$B27;N$3;$J$1)": 382,_x000D_
    "=RIK_AC(\"AEO02____;INF02@E=1,S=1031,G=0,T=0,P=0:@R=A,S=1000,V={0}:R=B,S=1022,V={1}:R=C,S=1001|1,V={2}:R=D,S=1023,V={3}:R=E,S=1044,V={4}:R=F,S=1012|3,V=&lt;&gt;Situation:\";$G$1;N$2;$B23;N$3;$J$1)": 383,_x000D_
    "=RIK_AC(\"AEO02____;INF02@E=1,S=1031,G=0,T=0,P=0:@R=A,S=1000,V={0}:R=B,S=1022,V={1}:R=C,S=1001|1,V={2}:R=D,S=1023,V={3}:R=E,S=1044,V={4}:R=F,S=1012|3,V=&lt;&gt;Situation:\";$G$1;N$2;$B19;N$3;$J$1)": 384,_x000D_
    "=RIK_AC(\"AEO02____;INF02@E=1,S=1031,G=0,T=0,P=0:@R=A,S=1000,V={0}:R=B,S=1022,V={1}:R=C,S=1001|1,V={2}:R=D,S=1023,V={3}:R=E,S=1044,V={4}:R=F,S=1012|3,V=&lt;&gt;Situation:\";$G$1;N$2;$B14;N$3;$J$1)": 385,_x000D_
    "=RIK_AC(\"AEO02____;INF02@E=1,S=1031,G=0,T=0,P=0:@R=A,S=1000,V={0}:R=B,S=1022,V={1}:R=C,S=1001|1,V={2}:R=D,S=1023,V={3}:R=E,S=1044,V={4}:R=F,S=1012|3,V=&lt;&gt;Situation:\";$G$1;N$2;$B10;N$3;$J$1)": 386,_x000D_
    "=RIK_AC(\"AEO02____;INF02@E=1,S=1031,G=0,T=0,P=0:@R=A,S=1000,V={0}:R=B,S=1022,V={1}:R=C,S=1001|1,V={2}:R=D,S=1023,V={3}:R=E,S=1044,V={4}:R=F,S=1012|3,V=&lt;&gt;Situation:\";$G$1;D$2;$B55;D$3;$J$1)": 387,_x000D_
    "=RIK_AC(\"AEO02____;INF02@E=1,S=1031,G=0,T=0,P=0:@R=A,S=1000,V={0}:R=B,S=1022,V={1}:R=C,S=1001|1,V={2}:R=D,S=1023,V={3}:R=E,S=1044,V={4}:R=F,S=1012|3,V=&lt;&gt;Situation:\";$G$1;D$2;$B42;D$3;$J$1)": 388,_x000D_
    "=RIK_AC(\"AEO02____;INF02@E=1,S=1031,G=0,T=0,P=0:@R=A,S=1000,V={0}:R=B,S=1022,V={1}:R=C,S=1001|1,V={2}:R=D,S=1023,V={3}:R=E,S=1044,V={4}:R=F,S=1012|3,V=&lt;&gt;Situation:\";$G$1;M$2;$B52;M$3;$J$1)": 389,_x000D_
    "=RIK_AC(\"AEO02____;INF02@E=1,S=1031,G=0,T=0,P=0:@R=A,S=1000,V={0}:R=B,S=1022,V={1}:R=C,S=1001|1,V={2}:R=D,S=1023,V={3}:R=E,S=1044,V={4}:R=F,S=1012|3,V=&lt;&gt;Situation:\";$G$1;M$2;$B47;M$3;$J$1)": 390,_x000D_
    "=RIK_AC(\"AEO02____;INF02@E=1,S=1031,G=0,T=0,P=0:@R=A,S=1000,V={0}:R=B,S=1022,V={1}:R=C,S=1001|1,V={2}:R=D,S=1023,V={3}:R=E,S=1044,V={4}:R=F,S=1012|3,V=&lt;&gt;Situation:\";$G$1;M$2;$B40;M$3;$J$1)": 391,_x000D_
    "=RIK_AC(\"AEO02____;INF02@E=1,S=1031,G=0,T=0,P=0:@R=A,S=1000,V={0}:R=B,S=1022,V={1}:R=C,S=1001|1,V={2}:R=D,S=1023,V={3}:R=E,S=1044,V={4}:R=F,S=1012|3,V=&lt;&gt;Situation:\";$G$1;M$2;$B35;M$3;$J$1)": 392,_x000D_
    "=RIK_AC(\"AEO02____;INF02@E=1,S=1031,G=0,T=0,P=0:@R=A,S=1000,V={0}:R=B,S=1022,V={1}:R=C,S=1001|1,V={2}:R=D,S=1023,V={3}:R=E,S=1044,V={4}:R=F,S=1012|3,V=&lt;&gt;Situation:\";$G$1;M$2;$B31;M$3;$J$1)": 393,_x000D_
    "=RIK_AC(\"AEO02____;INF02@E=1,S=1031,G=0,T=0,P=0:@R=A,S=1000,V={0}:R=B,S=1022,V={1}:R=C,S=1001|1,V={2}:R=D,S=1023,V={3}:R=E,S=1044,V={4}:R=F,S=1012|3,V=&lt;&gt;Situation:\";$G$1;M$2;$B25;M$3;$J$1)": 394,_x000D_
    "=RIK_AC(\"AEO02____;INF02@E=1,S=1031,G=0,T=0,P=0:@R=A,S=1000,V={0}:R=B,S=1022,V={1}:R=C,S=1001|1,V={2}:R=D,S=1023,V={3}:R=E,S=1044,V={4}:R=F,S=1012|3,V=&lt;&gt;Situation:\";$G$1;M$2;$B21;M$3;$J$1)": 395,_x000D_
    "=RIK_AC(\"AEO02____;INF02@E=1,S=1031,G=0,T=0,P=0:@R=A,S=1000,V={0}:R=B,S=1022,V={1}:R=C,S=1001|1,V={2}:R=D,S=1023,V={3}:R=E,S=1044,V={4}:R=F,S=1012|3,V=&lt;&gt;Situation:\";$G$1;M$2;$B17;M$3;$J$1)": 396,_x000D_
    "=RIK_AC(\"AEO02____;INF02@E=1,S=1031,G=0,T=0,P=0:@R=A,S=1000,V={0}:R=B,S=1022,V={1}:R=C,S=1001|1,V={2}:R=D,S=1023,V={3}:R=E,S=1044,V={4}:R=F,S=1012|3,V=&lt;&gt;Situation:\";$G$1;M$2;$B12;M$3;$J$1)": 397,_x000D_
    "=RIK_AC(\"AEO02____;INF02@E=1,S=1031,G=0,T=0,P=0:@R=A,S=1000,V={0}:R=B,S=1022,V={1}:R=C,S=1001|1,V={2}:R=D,S=1023,V={3}:R=E,S=1044,V={4}:R=F,S=1012|3,V=&lt;&gt;Situation:\";$G$1;M$2;$B7;M$3;$J$1)": 398,_x000D_
    "=RIK_AC(\"AEO02____;INF02@E=1,S=1031,G=0,T=0,P=0:@R=A,S=1000,V={0}:R=B,S=1022,V={1}:R=C,S=1001|1,V={2}:R=D,S=1023,V={3}:R=E,S=1044,V={4}:R=F,S=1012|3,V=&lt;&gt;Situation:\";$G$1;D$2;$B48;D$3;$J$1)": 399,_x000D_
    "=RIK_AC(\"AEO02____;INF02@E=1,S=1031,G=0,T=0,P=0:@R=A,S=1000,V={0}:R=B,S=1022,V={1}:R=C,S=1001|1,V={2}:R=D,S=1023,V={3}:R=E,S=1044,V={4}:R=F,S=1012|3,V=&lt;&gt;Situation:\";$G$1;C$2;$B42;C$3;$J$1)": 400,_x000D_
    "=RIK_AC(\"AEO02____;INF02@E=1,S=1031,G=0,T=0,P=0:@R=A,S=1000,V={0}:R=B,S=1022,V={1}:R=C,S=1001|1,V={2}:R=D,S=1023,V={3}:R=E,S=1044,V={4}:R=F,S=1012|3,V=&lt;&gt;Situation:\";$G$1;D$2;$B31;D$3;$J$1)": 401,_x000D_
    "=RIK_AC(\"AEO02____;INF02@E=1,S=1031,G=0,T=0,P=0:@R=A,S=1000,V={0}:R=B,S=1022,V={1}:R=C,S=1001|1,V={2}:R=D,S=1023,V={3}:R=E,S=1044,V={4}:R=F,S=1012|3,V=&lt;&gt;Situation:\";$G$1;D$2;$B21;D$3;$J$1)": 402,_x000D_
    "=RIK_AC(\"AEO02____;INF02@E=1,S=1031,G=0,T=0,P=0:@R=A,S=1000,V={0}:R=B,S=1022,V={1}:R=C,S=1001|1,V={2}:R=D,S=1023,V={3}:R=E,S=1044,V={4}:R=F,S=1012|3,V=&lt;&gt;Situation:\";$G$1;D$2;$B12;D$3;$J$1)": 403,_x000D_
    "=RIK_AC(\"AEO02____;INF02@E=1,S=1031,G=0,T=0,P=0:@R=A,S=1000,V={0}:R=B,S=1022,V={1}:R=C,S=1001|1,V={2}:R=D,S=1023,V={3}:R=E,S=1044,V={4}:R=F,S=1012|3,V=&lt;&gt;Situation:\";$G$1;D$2;$B32;D$3;$J$1)": 404,_x000D_
    "=RIK_AC(\"AEO02____;INF02@E=1,S=1031,G=0,T=0,P=0:@R=A,S=1000,V={0}:R=B,S=1022,V={1}:R=C,S=1001|1,V={2}:R=D,S=1023,V={3}:R=E,S=1044,V={4}:R=F,S=1012|3,V=&lt;&gt;Situation:\";$G$1;D$2;$B13;D$3;$J$1)": 405,_x000D_
    "=RIK_AC(\"AEO02____;INF02@E=1,S=1031,G=0,T=0,P=0:@R=A,S=1000,V={0}:R=B,S=1022,V={1}:R=C,S=1001|1,V={2}:R=D,S=1023,V={3}:R=E,S=1044,V={4}:R=F,S=1012|3,V=&lt;&gt;Situation:\";$G$1;C$2;$B36;C$3;$J$1)": 406,_x000D_
    "=RIK_AC(\"AEO02____;INF02@E=1,S=1031,G=0,T=0,P=0:@R=A,S=1000,V={0}:R=B,S=1022,V={1}:R=C,S=1001|1,V={2}:R=D,S=1023,V={3}:R=E,S=1044,V={4}:R=F,S=1012|3,V=&lt;&gt;Situation:\";$G$1;C$2;$B16;C$3;$J$1)": 407,_x000D_
    "=RIK_AC(\"AEO02____;INF02@E=1,S=1031,G=0,T=0,P=0:@R=A,S=1000,V={0}:R=B,S=1022,V={1}:R=C,S=1001|1,V={2}:R=D,S=1023,V={3}:R=E,S=1044,V={4}:R=F,S=1012|3,V=&lt;&gt;Situation:\";$G$1;C$2;$B37;C$3;$J$1)": 408,_x000D_
    "=RIK_AC(\"AEO02____;INF02@E=1,S=1031,G=0,T=0,P=0:@R=A,S=1000,V={0}:R=B,S=1022,V={1}:R=C,S=1001|1,V={2}:R=D,S=1023,V={3}:R=E,S=1044,V={4}:R=F,S=1012|3,V=&lt;&gt;Situation:\";$G$1;C$2;$B27;C$3;$J$1)": 409,_x000D_
    "=RIK_AC(\"AEO02____;INF02@E=1,S=1031,G=0,T=0,P=0:@R=A,S=1000,V={0}:R=B,S=1022,V={1}:R=C,S=1001|1,V={2}:R=D,S=1023,V={3}:R=E,S=1044,V={4}:R=F,S=1012|3,V=&lt;&gt;Situation:\";$G$1;C$2;$B19;C$3;$J$1)": 410,_x000D_
    "=RIK_AC(\"AEO02____;INF02@E=1,S=1031,G=0,T=0,P=0:@R=A,S=1000,V={0}:R=B,S=1022,V={1}:R=C,S=1001|1,V={2}:R=D,S=1023,V={3}:R=E,S=1044,V={4}:R=F,S=1012|3,V=&lt;&gt;Situation:\";$G$1;C$2;$B10;C$3;$J$1)": 411,_x000D_
    "=RIK_AC(\"AEO02____;INF02@E=1,S=1031,G=0,T=0,P=0:@R=A,S=1000,V={0}:R=B,S=1022,V={1}:R=C,S=1001|1,V={2}:R=D,S=1023,V={3}:R=E,S=1044,V={4}:R=F,S=1012|3,V=&lt;&gt;Situation:\";$G$1;D$2;$B30;D$3;$J$1)": 412,_x000D_
    "=RIK_AC(\"AEO02____;INF02@E=1,S=1031,G=0,T=0,P=0:@R=A,S=1000,V={0}:R=B,S=1022,V={1}:R=C,S=1001|1,V={2}:R=D,S=1023,V={3}:R=E,S=1044,V={4}:R=F,S=1012|3,V=&lt;&gt;Situation:\";$G$1;D$2;$B11;D$3;$J$1)": 413,_x000D_
    "=RIK_AC(\"AEO02____;INF02@E=1,S=1031,G=0,T=0,P=0:@R=A,S=1000,V={0}:R=B,S=1022,V={1}:R=C,S=1001|1,V={2}:R=D,S=1023,V={3}:R=E,S=1044,V={4}:R=F,S=1012|3,V=&lt;&gt;Situation:\";$G$1;C$2;$B39;C$3;$J$1)": 414,_x000D_
    "=RIK_AC(\"AEO02____;INF02@E=1,S=1031,G=0,T=0,P=0:@R=A,S=1000,V={0}:R=B,S=1022,V={1}:R=C,S=1001|1,V={2}:R=D,S=1023,V={3}:R=E,S=1044,V={4}:R=F,S=1012|3,V=&lt;&gt;Situation:\";$G$1;C$2;$B22;C$3;$J$1)": 415,_x000D_
    "=RIK_AC(\"AEO02____;INF02@E=1,S=1031,G=0,T=0,P=0:@R=A,S=1000,V={0}:R=B,S=1022,V={1}:R=C,S=1001|1,V={2}:R=D,S=1023,V={3}:R=E,S=1044,V={4}:R=F,S=1012|3,V=&lt;&gt;Situation:\";$G$1;N$2;$B12;N$3;$J$1)": 416,_x000D_
    "=RIK_AC(\"AEO02____;INF02@E=1,S=1031,G=0,T=0,P=0:@R=A,S=1000,V={0}:R=B,S=1022,V={1}:R=C,S=1001|1,V={2}:R=D,S=1023,V={3}:R=E,S=1044,V={4}:R=F,S=1012|3,V=&lt;&gt;Situation:\";$G$1;M$2;$B42;M$3;$J$1)": 417,_x000D_
    "=RIK_AC(\"AEO02____;INF02@E=1,S=1031,G=0,T=0,P=0:@R=A,S=1000,V={0}:R=B,S=1022,V={1}:R=C,S=1001|1,V={2}:R=D,S=1023,V={3}:R=E,S=1044,V={4}:R=F,S=1012|3,V=&lt;&gt;Situation:\";$G$1;M$2;$B37;M$3;$J$1)": 418,_x000D_
    "=RIK_AC(\"AEO02____;INF02@E=1,S=1031,G=0,T=0,P=0:@R=A,S=1000,V={0}:R=B,S=1022,V={1}:R=C,S=1001|1,V={2}:R=D,S=1023,V={3}:R=E,S=1044,V={4}:R=F,S=1012|3,V=&lt;&gt;Situation:\";$G$1;M$2;$B23;M$3;$J$1)": 419,_x000D_
    "=RIK_AC(\"AEO02____;INF02@E=1,S=1031,G=0,T=0,P=0:@R=A,S=1000,V={0}:R=B,S=1022,V={1}:R=C,S=1001|1,V={2}:R=D,S=1023,V={3}:R=E,S=1044,V={4}:R=F,S=1012|3,V=&lt;&gt;Situation:\";$G$1;M$2;$B10;M$3;$J$1)": 420,_x000D_
    "=RIK_AC(\"AEO02____;INF02@E=1,S=1031,G=0,T=0,P=0:@R=A,S=1000,V={0}:R=B,S=1022,V={1}:R=C,S=1001|1,V={2}:R=D,S=1023,V={3}:R=E,S=1044,V={4}:R=F,S=1012|3,V=&lt;&gt;Situation:\";$G$1;C$2;$B56;C$3;$J$1)": 421,_x000D_
    "=RIK_AC(\"AEO02____;INF02@E=1,S=1031,G=0,T=0,P=0:@R=A,S=1000,V={0}:R=B,S=1022,V={1}:R=C,S=1001|1,V={2}:R=D,S=1023,V={3}:R=E,S=1044,V={4}:R=F,S=1012|3,V=&lt;&gt;Situation:\";$G$1;D$2;$B17;D$3;$J$1)": 422,_x000D_
    "=RIK_AC(\"AEO02____;INF02@E=1,S=1031,G=0,T=0,P=0:@R=A,S=1000,V={0}:R=B,S=1022,V={1}:R=C,S=1001|1,V={2}:R=D,S=1023,V={3}:R=E,S=1044,V={4}:R=F,S=1012|3,V=&lt;&gt;Situation:\";$G$1;C$2;$B47;C$3;$J$1)": 423,_x000D_
    "=RIK_AC(\"AEO02____;INF02@E=1,S=1031,G=0,T=0,P=0:@R=A,S=1000,V={0}:R=B,S=1022,V={1}:R=C,S=1001|1,V={2}:R=D,S=1023,V={3}:R=E,S=1044,V={4}:R=F,S=1012|3,V=&lt;&gt;Situation:\";$G$1;C$2;$B26;C$3;$J$1)": 424,_x000D_
    "=RIK_AC(\"AEO02____;INF02@E=1,S=1031,G=0,T=0,P=0:@R=A,S=1000,V={0}:R=B,S=1022,V={1}:R=C,S=1001|1,V={2}:R=D,S=1023,V={3}:R=E,S=1044,V={4}:R=F,S=1012|3,V=&lt;&gt;Situation:\";$G$1;C$2;$B33;C$3;$J$1)": 425,_x000D_
    "=RIK_AC(\"AEO02____;INF02@E=1,S=1031,G=0,T=0,P=0:@R=A,S=1000,V={0}:R=B,S=1022,V={1}:R=C,S=1001|1,V={2}:R=D,S=1023,V={3}:R=E,S=1044,V={4}:R=F,S=1012|3,V=&lt;&gt;Situation:\";$G$1;C$2;$B40;C$3;$J$1)": 426,_x000D_
    "=RIK_AC(\"AEO02____;INF02@E=1,S=1031,G=0,T=0,P=0:@R=A,S=1000,V={0}:R=B,S=1022,V={1}:R=C,S=1001|1,V={2}:R=D,S=1023,V={3}:R=E,S=1044,V={4}:R=F,S=1012|3,V=&lt;&gt;Situation:\";$G$1;C$2;$B30;C$3;$J$1)": 427,_x000D_
    "=RIK_AC(\"AEO02____;INF02@E=1,S=1031,G=0,T=0,P=0:@R=A,S=1000,V={0}:R=B,S=1022,V={1}:R=C,S=1001|1,V={2}:R=D,S=1023,V={3}:R=E,S=1044,V={4}:R=F,S=1012|3,V=&lt;&gt;Situation:\";$G$1;N$2;$B51;N$3;$J$1)": 428,_x000D_
    "=RIK_AC(\"AEO02____;INF02@E=1,S=1031,G=0,T=0,P=0:@R=A,S=1000,V={0}:R=B,S=1022,V={1}:R=C,S=1001|1,V={2}:R=D,S=1023,V={3}:R=E,S=1044,V={4}:R=F,S=1012|3,V=&lt;&gt;Situation:\";$G$1;N$2;$B39;N$3;$J$1)": 429,_x000D_
    "=RIK_AC(\"AEO02____;INF02@E=1,S=1031,G=0,T=0,P=0:@R=A,S=1000,V={0}:R=B,S=1022,V={1}:R=C,S=1001|1,V={2}:R=D,S=1023,V={3}:R=E,S=1044,V={4}:R=F,S=1012|3,V=&lt;&gt;Situation:\";$G$1;N$2;$B30;N$3;$J$1)": 430,_x000D_
    "=RIK_AC(\"AEO02____;INF02@E=1,S=1031,G=0,T=0,P=0:@R=A,S=1000,V={0}:R=B,S=1022,V={1}:R=C,S=1001|1,V={2}:R=D,S=1023,V={3}:R=E,S=1044,V={4}:R=F,S=1012|3,V=&lt;&gt;Situation:\";$G$1;N$2;$B20;N$3;$J$1)": 431,_x000D_
    "=RIK_AC(\"AEO02____;INF02@E=1,S=1031,G=0,T=0,P=0:@R=A,S=1000,V={0}:R=B,S=1022,V={1}:R=C,S=1001|1,V={2}:R=D,S=1023,V={3}:R=E,S=1044,V={4}:R=F,S=1012|3,V=&lt;&gt;Situation:\";$G$1;N$2;$B6;N$3;$J$1)": 432,_x000D_
    "=RIK_AC(\"AEO02____;INF02@E=1,S=1031,G=0,T=0,P=0:@R=A,S=1000,V={0}:R=B,S=1022,V={1}:R=C,S=1001|1,V={2}:R=D,S=1023,V={3}:R=E,S=1044,V={4}:R=F,S=1012|3,V=&lt;&gt;Situation:\";$G$1;M$2;$B55;M$3;$J$1)": 433,_x000D_
    "=RIK_AC(\"AEO02____;INF02@E=1,S=1031,G=0,T=0,P=0:@R=A,S=1000,V={0}:R=B,S=1022,V={1}:R=C,S=1001|1,V={2}:R=D,S=1023,V={3}:R=E,S=1044,V={4}:R=F,S=1012|3,V=&lt;&gt;Situation:\";$G$1;M$2;$B41;M$3;$J$1)": 434,_x000D_
    "=RIK_AC(\"AEO02____;INF02@E=1,S=1031,G=0,T=0,P=0:@R=A,S=1000,V={0}:R=B,S=1022,V={1}:R=C,S=1001|1,V={2}:R=D,S=1023,V={3}:R=E,S=1044,V={4}:R=F,S=1012|3,V=&lt;&gt;Situation:\";$G$1;M$2;$B32;M$3;$J$1)": 435,_x000D_
    "=RIK_AC(\"AEO02____;INF02@E=1,S=1031,G=0,T=0,P=0:@R=A,S=1000,V={0}:R=B,S=1022,V={1}:R=C,S=1001|1,V={2}:R=D,S=1023,V={3}:R=E,S=1044,V={4}:R=F,S=1012|3,V=&lt;&gt;Situation:\";$G$1;M$2;$B22;M$3;$J$1)": 436,_x000D_
    "=RIK_AC(\"AEO02____;INF02@E=1,S=1031,G=0,T=0,P=0:@R=A,S=1000,V={0}:R=B,S=1022,V={1}:R=C,S=1001|1,V={2}:R=D,S=1023,V={3}:R=E,S=1044,V={4}:R=F,S=1012|3,V=&lt;&gt;Situation:\";$G$1;M$2;$B13;M$3;$J$1)": 437,_x000D_
    "=RIK_AC(\"AEO02____;INF02@E=1,S=1031,G=0,T=0,P=0:@R=A,S=1000,V={0}:R=B,S=1022,V={1}:R=C,S=1001|1,V={2}:R=D,S=1023,V={3}:R=E,S=1044,V={4}:R=F,S=1012|3,V=&lt;&gt;Situation:\";$G$1;D$2;$B52;D$3;$J$1)": 438,_x000D_
    "=RIK_AC(\"AEO02____;INF02@E=1,S=1031,G=0,T=0,P=0:@R=A,S=1000,V={0}:R=B,S=1022,V={1}:R=C,S=1001|1,V={2}:R=D,S=1023,V={3}:R=E,S=1044,V={4}:R=F,S=1012|3,V=&lt;&gt;Situation:\";$G$1;C$2;$B50;C$3;$J$1)": 439,_x000D_
    "=RIK_AC(\"AEO02____;INF02@E=1,S=1031,G=0,T=0,P=0:@R=A,S=1000,V={0}:R=B,S=1022,V={1}:R=C,S=1001|1,V={2}:R=D,S=1023,V={3}:R=E,S=1044,V={4}:R=F,S=1012|3,V=&lt;&gt;Situation:\";$G$1;D$2;$B23;D$3;$J$1)": 440,_x000D_
    "=RIK_AC(\"AEO02____;INF02@E=1,S=1031,G=0,T=0,P=0:@R=A,S=1000,V={0}:R=B,S=1022,V={1}:R=C,S=1001|1,V={2}:R=D,S=1023,V={3}:R=E,S=1044,V={4}:R=F,S=1012|3,V=&lt;&gt;Situation:\";$G$1;D$2;$B36;D$3;$J$1)": 441,_x000D_
    "=RIK_AC(\"AEO02____;INF02@E=1,S=1031,G=0,T=0,P=0:@R=A,S=1000,V={0}:R=B,S=1022,V={1}:R=C,S=1001|1,V={2}:R=D,S=1023,V={3}:R=E,S=1044,V={4}:R=F,S=1012|3,V=&lt;&gt;Situation:\";$G$1;C$2;$B46;C$3;$J$1)": 442,_x000D_
    "=RIK_AC(\"AEO02____;INF02@E=1,S=1031,G=0,T=0,P=0:@R=A,S=1000,V={0}:R=B,S=1022,V={1}:R=C,S=1001|1,V={2}:R=D,S=1023,V={3}:R=E,S=1044,V={4}:R=F,S=1012|3,V=&lt;&gt;Situation:\";$G$1;C$2;$B41;C$3;$J$1)": 443,_x000D_
    "=RIK_AC(\"AEO02____;INF02@E=1,S=1031,G=0,T=0,P=0:@R=A,S=1000,V={0}:R=B,S=1022,V={1}:R=C,S=1001|1,V={2}:R=D,S=1023,V={3}:R=E,S=1044,V={4}:R=F,S=1012|3,V=&lt;&gt;Situation:\";$G$1;C$2;$B21;C$3;$J$1)": 444,_x000D_
    "=RIK_AC(\"AEO02____;INF02@E=1,S=1031,G=0,T=0,P=0:@R=A,S=1000,V={0}:R=B,S=1022,V={1}:R=C,S=1001|1,V={2}:R=D,S=1023,V={3}:R=E,S=1044,V={4}:R=F,S=1012|3,V=&lt;&gt;Situation:\";$G$1;D$2;$B34;D$3;$J$1)": 445,_x000D_
    "=RIK_AC(\"AEO02____;INF02@E=1,S=1031,G=0,T=0,P=0:@R=A,S=1000,V={0}:R=B,S=1022,V={1}:R=C,S=1001|1,V={2}:R=D,S=1023,V={3}:R=E,S=1044,V={4}:R=F,S=1012|3,V=&lt;&gt;Situation:\";$G$1;C$2;$B51;C$3;$J$1)": 446,_x000D_
    "=RIK_AC(\"AEO02____;INF02@E=1,S=1031,G=0,T=0,P=0:@R=A,S=1000,V={0}:R=B,S=1022,V={1}:R=C,S=1001|1,V={2}:R=D,S=1023,V={3}:R=E,S=1044,V={4}:R=F,S=1012|3,V=&lt;&gt;Situation:\";$G$1;C$2;$B8;C$3;$J$1)": 447,_x000D_
    "=RIK_AC(\"AEO02____;INF02@E=1,S=1031,G=0,T=0,P=0:@R=A,S=1000,V={0}:R=B,S=1022,V={1}:R=C,S=1001|1,V={2}:R=D,S=1023,V={3}:R=E,S=1044,V={4}:R=F,S=1012|3,V=&lt;&gt;Situation:\";$G$1;N$2;$B55;N$3;$J$1)": 448,_x000D_
    "=RIK_AC(\"AEO02____;INF02@E=1,S=1031,G=0,T=0,P=0:@R=A,S=1000,V={0}:R=B,S=1022,V={1}:R=C,S=1001|1,V={2}:R=D,S=1023,V={3}:R=E,S=1044,V={4}:R=F,S=1012|3,V=&lt;&gt;Situation:\";$G$1;N$2;$B48;N$3;$J$1)": 449,_x000D_
    "=RIK_AC(\"AEO02____;INF02@E=1,S=1031,G=0,T=0,P=0:@R=A,S=1000,V={0}:R=B,S=1022,V={1}:R=C,S=1001|1,V={2}:R=D,S=1023,V={3}:R=E,S=1044,V={4}:R=F,S=1012|3,V=&lt;&gt;Situation:\";$G$1;N$2;$B41;N$3;$J$1)": 450,_x000D_
    "=RIK_AC(\"AEO02____;INF02@E=1,S=1031,G=0,T=0,P=0:@R=A,S=1000,V={0}:R=B,S=1022,V={1}:R=C,S=1001|1,V={2}:R=D,S=1023,V={3}:R=E,S=1044,V={4}:R=F,S=1012|3,V=&lt;&gt;Situation:\";$G$1;N$2;$B36;N$3;$J$1)": 451,_x000D_
    "=RIK_AC(\"AEO02____;INF02@E=1,S=1031,G=0,T=0,P=0:@R=A,S=1000,V={0}:R=B,S=1022,V={1}:R=C,S=1001|1,V={2}:R=D,S=1023,V={3}:R=E,S=1044,V={4}:R=F,S=1012|3,V=&lt;&gt;Situation:\";$G$1;N$2;$B32;N$3;$J$1)": 452,_x000D_
    "=RIK_AC(\"AEO02____;INF02@E=1,S=1031,G=0,T=0,P=0:@R=A,S=1000,V={0}:R=B,S=1022,V={1}:R=C,S=1001|1,V={2}:R=D,S=1023,V={3}:R=E,S=1044,V={4}:R=F,S=1012|3,V=&lt;&gt;Situation:\";$G$1;N$2;$B26;N$3;$J$1)": 453,_x000D_
    "=RIK_AC(\"AEO02____;INF02@E=1,S=1031,G=0,T=0,P=0:@R=A,S=1000,V={0}:R=B,S=1022,V={1}:R=C,S=1001|1,V={2}:R=D,S=1023,V={3}:R=E,S=1044,V={4}:R=F,S=1012|3,V=&lt;&gt;Situation:\";$G$1;N$2;$B22;N$3;$J$1)": 454,_x000D_
    "=RIK_AC(\"AEO02____;INF02@E=1,S=1031,G=0,T=0,P=0:@R=A,S=1000,V={0}:R=B,S=1022,V={1}:R=C,S=1001|1,V={2}:R=D,S=1023,V={3}:R=E,S=1044,V={4}:R=F,S=1012|3,V=&lt;&gt;Situation:\";$G$1;N$2;$B18;N$3;$J$1)": 455,_x000D_
    "=RIK_AC(\"AEO02____;INF02@E=1,S=1031,G=0,T=0,P=0:@R=A,S=1000,V={0}:R=B,S=1022,V={1}:R=C,S=1001|1,V={2}:R=D,S=1023,V={3}:R=E,S=1044,V={4}:R=F,S=1012|3,V=&lt;&gt;Situation:\";$G$1;N$2;$B13;N$3;$J$1)": 456,_x000D_
    "=RIK_AC(\"AEO02____;INF02@E=1,S=1031,G=0,T=0,P=0:@R=A,S=1000,V={0}:R=B,S=1022,V={1}:R=C,S=1001|1,V={2}:R=D,S=1023,V={3}:R=E,S=1044,V={4}:R=F,S=1012|3,V=&lt;&gt;Situation:\";$G$1;N$2;$B8;N$3;$J$1)": 457,_x000D_
    "=RIK_AC(\"AEO02____;INF02@E=1,S=1031,G=0,T=0,P=0:@R=A,S=1000,V={0}:R=B,S=1022,V={1}:R=C,S=1001|1,V={2}:R=D,S=1023,V={3}:R=E,S=1044,V={4}:R=F,S=1012|3,V=&lt;&gt;Situation:\";$G$1;D$2;$B51;D$3;$J$1)": 458,_x000D_
    "=RIK_AC(\"AEO02____;INF02@E=1,S=1031,G=0,T=0,P=0:@R=A,S=1000,V={0}:R=B,S=1022,V={1}:R=C,S=1001|1,V={2}:R=D,S=1023,V={3}:R=E,S=1044,V={4}:R=F,S=1012|3,V=&lt;&gt;Situation:\";$G$1;D$2;$B40;D$3;$J$1)": 459,_x000D_
    "=RIK_AC(\"AEO02____;INF02@E=1,S=1031,G=0,T=0,P=0:@R=A,S=1000,V={0}:R=B,S=1022,V={1}:R=C,S=1001|1,V={2}:R=D,S=1023,V={3}:R=E,S=1044,V={4}:R=F,S=1012|3,V=&lt;&gt;Situation:\";$G$1;M$2;$B51;M$3;$J$1)": 460,_x000D_
    "=RIK_AC(\"AEO02____;INF02@E=1,S=1031,G=0,T=0,P=0:@R=A,S=1000,V={0}:R=B,S=1022,V={1}:R=C,S=1001|1,V={2}:R=D,S=1023,V={3}:R=E,S=1044,V={4}:R=F,S=1012|3,V=&lt;&gt;Situation:\";$G$1;M$2;$B46;M$3;$J$1)": 461,_x000D_
    "=RIK_AC(\"AEO02____;INF02@E=1,S=1031,G=0,T=0,P=0:@R=A,S=1000,V={0}:R=B,S=1022,V={1}:R=C,S=1001|1,V={2}:R=D,S=1023,V={3}:R=E,S=1044,V={4}:R=F,S=1012|3,V=&lt;&gt;Situation:\";$G$1;M$2;$B39;M$3;$J$1)": 462,_x000D_
    "=RIK_AC(\"AEO02____;INF02@E=1,S=1031,G=0,T=0,P=0:@R=A,S=1000,V={0}:R=B,S=1022,V={1}:R=C,S=1001|1,V={2}:R=D,S=1023,V={3}:R=E,S=1044,V={4}:R=F,S=1012|3,V=&lt;&gt;Situation:\";$G$1;M$2;$B34;M$3;$J$1)": 463,_x000D_
    "=RIK_AC(\"AEO02____;INF02@E=1,S=1031,G=0,T=0,P=0:@R=A,S=1000,V={0}:R=B,S=1022,V={1}:R=C,S=1001|1,V={2}:R=D,S=1023,V={3}:R=E,S=1044,V={4}:R=F,S=1012|3,V=&lt;&gt;Situation:\";$G$1;M$2;$B30;M$3;$J$1)": 464,_x000D_
    "=RIK_AC(\"AEO02____;INF02@E=1,S=1031,G=0,T=0,P=0:@R=A,S=1000,V={0}:R=B,S=1022,V={1}:R=C,S=1001|1,V={2}:R=D,S=1023,V={3}:R=E,S=1044,V={4}:R=F,S=1012|3,V=&lt;&gt;Situation:\";$G$1;M$2;$B24;M$3;$J$1)": 465,_x000D_
    "=RIK_AC(\"AEO02____;INF02@E=1,S=1031,G=0,T=0,P=0:@R=A,S=1000,V={0}:R=B,S=1022,V={1}:R=C,S=1001|1,V={2}:R=D,S=1023,V={3}:R=E,S=1044,V={4}:R=F,S=1012|3,V=&lt;&gt;Situation:\";$G$1;M$2;$B20;M$3;$J$1)": 466,_x000D_
    "=RIK_AC(\"AEO02____;INF02@E=1,S=1031,G=0,T=0,P=0:@R=A,S=1000,V={0}:R=B,S=1022,V={1}:R=C,S=1001|1,V={2}:R=D,S=1023,V={3}:R=E,S=1044,V={4}:R=F,S=1012|3,V=&lt;&gt;Situation:\";$G$1;M$2;$B16;M$3;$J$1)": 467,_x000D_
    "=RIK_AC(\"AEO02____;INF02@E=1,S=1031,G=0,T=0,P=0:@R=A,S=1000,V={0}:R=B,S=1022,V={1}:R=C,S=1001|1,V={2}:R=D,S=1023,V={3}:R=E,S=1044,V={4}:R=F,S=1012|3,V=&lt;&gt;Situation:\";$G$1;M$2;$B11;M$3;$J$1)": 468,_x000D_
    "=RIK_AC(\"AEO02____;INF02@E=1,S=1031,G=0,T=0,P=0:@R=A,S=1000,V={0}:R=B,S=1022,V={1}:R=C,S=1001|1,V={2}:R=D,S=1023,V={3}:R=E,S=1044,V={4}:R=F,S=1012|3,V=&lt;&gt;Situation:\";$G$1;M$2;$B6;M$3;$J$1)": 469,_x000D_
    "=RIK_AC(\"AEO02____;INF02@E=1,S=1031,G=0,T=0,P=0:@R=A,S=1000,V={0}:R=B,S=1022,V={1}:R=C,S=1001|1,V={2}:R=D,S=1023,V={3}:R=E,S=1044,V={4}:R=F,S=1012|3,V=&lt;&gt;Situation:\";$G$1;D$2;$B46;D$3;$J$1)": 470,_x000D_
    "=RIK_AC(\"AEO02____;INF02@E=1,S=1031,G=0,T=0,P=0:@R=A,S=1000,V={0}:R=B,S=1022,V={1}:R=C,S=1001|1,V={2}:R=D,S=1023,V={3}:R=E,S=1044,V={4}:R=F,S=1012|3,V=&lt;&gt;Situation:\";$G$1;D$2;$B37;D$3;$J$1)": 471,_x000D_
    "=RIK_AC(\"AEO02____;INF02@E=1,S=1031,G=0,T=0,P=0:@R=A,S=1000,V={0}:R=B,S=1022,V={1}:R=C,S=1001|1,V={2}:R=D,S=1023,V={3}:R=E,S=1044,V={4}:R=F,S=1012|3,V=&lt;&gt;Situation:\";$G$1;D$2;$B27;D$3;$J$1)": 472,_x000D_
    "=RIK_AC(\"AEO02____;INF02@E=1,S=1031,G=0,T=0,P=0:@R=A,S=1000,V={0}:R=B,S=1022,V={1}:R=C,S=1001|1,V={2}:R=D,S=1023,V={3}:R=E,S=1044,V={4}:R=F,S=1012|3,V=&lt;&gt;Situation:\";$G$1;D$2;$B19;D$3;$J$1)": 473,_x000D_
    "=RIK_AC(\"AEO02____;INF02@E=1,S=1031,G=0,T=0,P=0:@R=A,S=1000,V={0}:R=B,S=1022,V={1}:R=C,S=1001|1,V={2}:R=D,S=1023,V={3}:R=E,S=1044,V={4}:R=F,S=1012|3,V=&lt;&gt;Situation:\";$G$1;D$2;$B10;D$3;$J$1)": 474,_x000D_
    "=RIK_AC(\"AEO02____;INF02@E=1,S=1031,G=0,T=0,P=0:@R=A,S=1000,V={0}:R=B,S=1022,V={1}:R=C,S=1001|1,V={2}:R=D,S=1023,V={3}:R=E,S=1044,V={4}:R=F,S=1012|3,V=&lt;&gt;Situation:\";$G$1;D$2;$B26;D$3;$J$1)": 475,_x000D_
    "=RIK_AC(\"AEO02____;INF02@E=1,S=1031,G=0,T=0,P=0:@R=A,S=1000,V={0}:R=B,S=1022,V={1}:R=C,S=1001|1,V={2}:R=D,S=1023,V={3}:R=E,S=1044,V={4}:R=F,S=1012|3,V=&lt;&gt;Situation:\";$G$1;D$2;$B8;D$3;$J$1)": 476,_x000D_
    "=RIK_AC(\"AEO02____;INF02@E=1,S=1031,G=0,T=0,P=0:@R=A,S=1000,V={0}:R=B,S=1022,V={1}:R=C,S=1001|1,V={2}:R=D,S=1023,V={3}:R=E,S=1044,V={4}:R=F,S=1012|3,V=&lt;&gt;Situation:\";$G$1;C$2;$B32;C$3;$J$1)": 477,_x000D_
    "=RIK_AC(\"AEO02____;INF02@E=1,S=1031,G=0,T=0,P=0:@R=A,S=1000,V={0}:R=B,S=1022,V={1}:R=C,S=1001|1,V={2}:R=D,S=1023,V={3}:R=E,S=1044,V={4}:R=F,S=1012|3,V=&lt;&gt;Situation:\";$G$1;C$2;$B11;C$3;$J$1)": 478,_x000D_
    "=RIK_AC(\"AEO02____;INF02@E=1,S=1031,G=0,T=0,P=0:@R=A,S=1000,V={0}:R=B,S=1022,V={1}:R=C,S=1001|1,V={2}:R=D,S=1023,V={3}:R=E,S=1044,V={4}:R=F,S=1012|3,V=&lt;&gt;Situation:\";$G$1;C$2;$B55;C$3;$J$1)": 479,_x000D_
    "=RIK_AC(\"AEO02____;INF02@E=1,S=1031,G=0,T=0,P=0:@R=A,S=1000,V={0}:R=B,S=1022,V={1}:R=C,S=1001|1,V={2}:R=D,S=1023,V={3}:R=E,S=1044,V={4}:R=F,S=1012|3,V=&lt;&gt;Situation:\";$G$1;C$2;$B35;C$3;$J$1)": 480,_x000D_
    "=RIK_AC(\"AEO02____;INF02@E=1,S=1031,G=0,T=0,P=0:@R=A,S=1000,V={0}:R=B,S=1022,V={1}:R=C,S=1001|1,V={2}:R=D,S=1023,V={3}:R=E,S=1044,V={4}:R=F,S=1012|3,V=&lt;&gt;Situation:\";$G$1;C$2;$B25;C$3;$J$1)": 481,_x000D_
    "=RIK_AC(\"AEO02____;INF02@E=1,S=1031,G=0,T=0,P=0:@R=A,S=1000,V={0}:R=B,S=1022,V={1}:R=C,S=1001|1,V={2}:R=D,S=1023,V={3}:R=E,S=1044,V={4}:R=F,S=1012|3,V=&lt;&gt;Situation:\";$G$1;C$2;$B17;C$3;$J$1)": 482,_x000D_
    "=RIK_AC(\"AEO02____;INF02@E=1,S=1031,G=0,T=0,P=0:@R=A,S=1000,V={0}:R=B,S=1022,V={1}:R=C,S=1001|1,V={2}:R=D,S=1023,V={3}:R=E,S=1044,V={4}:R=F,S=1012|3,V=&lt;&gt;Situation:\";$G$1;C$2;$B7;C$3;$J$1)": 483,_x000D_
    "=RIK_AC(\"AEO02____;INF02@E=1,S=1031,G=0,T=0,P=0:@R=A,S=1000,V={0}:R=B,S=1022,V={1}:R=C,S=1001|1,V={2}:R=D,S=1023,V={3}:R=E,S=1044,V={4}:R=F,S=1012|3,V=&lt;&gt;Situation:\";$G$1;C$2;$B52;C$3;$J$1)": 484,_x000D_
    "=RIK_AC(\"AEO02____;INF02@E=1,S=1031,G=0,T=0,P=0:@R=A,S=1000,V={0}:R=B,S=1022,V={1}:R=C,S=1001|1,V={2}:R=D,S=1023,V={3}:R=E,S=1044,V={4}:R=F,S=1012|3,V=&lt;&gt;Situation:\";$G$1;D$2;$B24;D$3;$J$1)": 485,_x000D_
    "=RIK_AC(\"AEO02____;INF02@E=1,S=1031,G=0,T=0,P=0:@R=A,S=1000,V={0}:R=B,S=1022,V={1}:R=C,S=1001|1,V={2}:R=D,S=1023,V={3}:R=E,S=1044,V={4}:R=F,S=1012|3,V=&lt;&gt;Situation:\";$G$1;D$2;$A6;D$3;$J$1)": 486,_x000D_
    "=RIK_AC(\"AEO02____;INF02@E=1,S=1031,G=0,T=0,P=0:@R=A,S=1000,V={0}:R=B,S=1022,V={1}:R=C,S=1001|1,V={2}:R=D,S=1023,V={3}:R=E,S=1044,V={4}:R=F,S</t>
  </si>
  <si>
    <t xml:space="preserve">=1012|3,V=&lt;&gt;Situation:\";$G$1;C$2;$B34;C$3;$J$1)": 487,_x000D_
    "=RIK_AC(\"AEO02____;INF02@E=1,S=1031,G=0,T=0,P=0:@R=A,S=1000,V={0}:R=B,S=1022,V={1}:R=C,S=1001|1,V={2}:R=D,S=1023,V={3}:R=E,S=1044,V={4}:R=F,S=1012|3,V=&lt;&gt;Situation:\";$G$1;C$2;$B18;C$3;$J$1)": 488,_x000D_
    "=RIK_AC(\"AEO02____;INF02@E=1,S=1031,G=0,T=0,P=0:@R=A,S=1000,V={0}:R=B,S=1022,V={1}:R=C,S=1001|1,V={2}:R=D,S=1023,V={3}:R=E,S=1044,V={4}:R=F,S=1012|3,V=&lt;&gt;Situation:\";$G$1;N$2;$B7;N$3;$J$1)": 489,_x000D_
    "=RIK_AC(\"AEO02____;INF02@E=1,S=1031,G=0,T=0,P=0:@R=A,S=1000,V={0}:R=B,S=1022,V={1}:R=C,S=1001|1,V={2}:R=D,S=1023,V={3}:R=E,S=1044,V={4}:R=F,S=1012|3,V=&lt;&gt;Situation:\";$G$1;M$2;$B56;M$3;$J$1)": 490,_x000D_
    "=RIK_AC(\"AEO02____;INF02@E=1,S=1031,G=0,T=0,P=0:@R=A,S=1000,V={0}:R=B,S=1022,V={1}:R=C,S=1001|1,V={2}:R=D,S=1023,V={3}:R=E,S=1044,V={4}:R=F,S=1012|3,V=&lt;&gt;Situation:\";$G$1;M$2;$B33;M$3;$J$1)": 491,_x000D_
    "=RIK_AC(\"AEO02____;INF02@E=1,S=1031,G=0,T=0,P=0:@R=A,S=1000,V={0}:R=B,S=1022,V={1}:R=C,S=1001|1,V={2}:R=D,S=1023,V={3}:R=E,S=1044,V={4}:R=F,S=1012|3,V=&lt;&gt;Situation:\";$G$1;M$2;$B19;M$3;$J$1)": 492,_x000D_
    "=RIK_AC(\"AEO02____;INF02@E=1,S=1031,G=0,T=0,P=0:@R=A,S=1000,V={0}:R=B,S=1022,V={1}:R=C,S=1001|1,V={2}:R=D,S=1023,V={3}:R=E,S=1044,V={4}:R=F,S=1012|3,V=&lt;&gt;Situation:\";$G$1;D$2;$B56;D$3;$J$1)": 493,_x000D_
    "=RIK_AC(\"AEO02____;INF02@E=1,S=1031,G=0,T=0,P=0:@R=A,S=1000,V={0}:R=B,S=1022,V={1}:R=C,S=1001|1,V={2}:R=D,S=1023,V={3}:R=E,S=1044,V={4}:R=F,S=1012|3,V=&lt;&gt;Situation:\";$G$1;D$2;$B35;D$3;$J$1)": 494,_x000D_
    "=RIK_AC(\"AEO02____;INF02@E=1,S=1031,G=0,T=0,P=0:@R=A,S=1000,V={0}:R=B,S=1022,V={1}:R=C,S=1001|1,V={2}:R=D,S=1023,V={3}:R=E,S=1044,V={4}:R=F,S=1012|3,V=&lt;&gt;Situation:\";$G$1;D$2;$B7;D$3;$J$1)": 495,_x000D_
    "=RIK_AC(\"AEO02____;INF02@E=1,S=1031,G=0,T=0,P=0:@R=A,S=1000,V={0}:R=B,S=1022,V={1}:R=C,S=1001|1,V={2}:R=D,S=1023,V={3}:R=E,S=1044,V={4}:R=F,S=1012|3,V=&lt;&gt;Situation:\";$G$1;D$2;$B22;D$3;$J$1)": 496,_x000D_
    "=RIK_AC(\"AEO02____;INF02@E=1,S=1031,G=0,T=0,P=0:@R=A,S=1000,V={0}:R=B,S=1022,V={1}:R=C,S=1001|1,V={2}:R=D,S=1023,V={3}:R=E,S=1044,V={4}:R=F,S=1012|3,V=&lt;&gt;Situation:\";$G$1;C$2;$B48;C$3;$J$1)": 497,_x000D_
    "=RIK_AC(\"AEO02____;INF02@E=1,S=1031,G=0,T=0,P=0:@R=A,S=1000,V={0}:R=B,S=1022,V={1}:R=C,S=1001|1,V={2}:R=D,S=1023,V={3}:R=E,S=1044,V={4}:R=F,S=1012|3,V=&lt;&gt;Situation:\";$G$1;C$2;$B14;C$3;$J$1)": 498,_x000D_
    "=RIK_AC(\"AEO02____;INF02@E=1,S=1031,G=0,T=0,P=0:@R=A,S=1000,V={0}:R=B,S=1022,V={1}:R=C,S=1001|1,V={2}:R=D,S=1023,V={3}:R=E,S=1044,V={4}:R=F,S=1012|3,V=&lt;&gt;Situation:\";$G$1;D$2;$B20;D$3;$J$1)": 499,_x000D_
    "=RIK_AC(\"AEO02____;INF02@E=1,S=1031,G=0,T=0,P=0:@R=A,S=1000,V={0}:R=B,S=1022,V={1}:R=C,S=1001|1,V={2}:R=D,S=1023,V={3}:R=E,S=1044,V={4}:R=F,S=1012|3,V=&lt;&gt;Situation:\";$G$1;N$2;$B46;N$3;$J$1)": 500,_x000D_
    "=RIK_AC(\"AEO02____;INF02@E=1,S=1031,G=0,T=0,P=0:@R=A,S=1000,V={0}:R=B,S=1022,V={1}:R=C,S=1001|1,V={2}:R=D,S=1023,V={3}:R=E,S=1044,V={4}:R=F,S=1012|3,V=&lt;&gt;Situation:\";$G$1;N$2;$B34;N$3;$J$1)": 501,_x000D_
    "=RIK_AC(\"AEO02____;INF02@E=1,S=1031,G=0,T=0,P=0:@R=A,S=1000,V={0}:R=B,S=1022,V={1}:R=C,S=1001|1,V={2}:R=D,S=1023,V={3}:R=E,S=1044,V={4}:R=F,S=1012|3,V=&lt;&gt;Situation:\";$G$1;N$2;$B24;N$3;$J$1)": 502,_x000D_
    "=RIK_AC(\"AEO02____;INF02@E=1,S=1031,G=0,T=0,P=0:@R=A,S=1000,V={0}:R=B,S=1022,V={1}:R=C,S=1001|1,V={2}:R=D,S=1023,V={3}:R=E,S=1044,V={4}:R=F,S=1012|3,V=&lt;&gt;Situation:\";$G$1;N$2;$B16;N$3;$J$1)": 503,_x000D_
    "=RIK_AC(\"AEO02____;INF02@E=1,S=1031,G=0,T=0,P=0:@R=A,S=1000,V={0}:R=B,S=1022,V={1}:R=C,S=1001|1,V={2}:R=D,S=1023,V={3}:R=E,S=1044,V={4}:R=F,S=1012|3,V=&lt;&gt;Situation:\";$G$1;N$2;$B11;N$3;$J$1)": 504,_x000D_
    "=RIK_AC(\"AEO02____;INF02@E=1,S=1031,G=0,T=0,P=0:@R=A,S=1000,V={0}:R=B,S=1022,V={1}:R=C,S=1001|1,V={2}:R=D,S=1023,V={3}:R=E,S=1044,V={4}:R=F,S=1012|3,V=&lt;&gt;Situation:\";$G$1;D$2;$B47;D$3;$J$1)": 505,_x000D_
    "=RIK_AC(\"AEO02____;INF02@E=1,S=1031,G=0,T=0,P=0:@R=A,S=1000,V={0}:R=B,S=1022,V={1}:R=C,S=1001|1,V={2}:R=D,S=1023,V={3}:R=E,S=1044,V={4}:R=F,S=1012|3,V=&lt;&gt;Situation:\";$G$1;M$2;$B48;M$3;$J$1)": 506,_x000D_
    "=RIK_AC(\"AEO02____;INF02@E=1,S=1031,G=0,T=0,P=0:@R=A,S=1000,V={0}:R=B,S=1022,V={1}:R=C,S=1001|1,V={2}:R=D,S=1023,V={3}:R=E,S=1044,V={4}:R=F,S=1012|3,V=&lt;&gt;Situation:\";$G$1;M$2;$B36;M$3;$J$1)": 507,_x000D_
    "=RIK_AC(\"AEO02____;INF02@E=1,S=1031,G=0,T=0,P=0:@R=A,S=1000,V={0}:R=B,S=1022,V={1}:R=C,S=1001|1,V={2}:R=D,S=1023,V={3}:R=E,S=1044,V={4}:R=F,S=1012|3,V=&lt;&gt;Situation:\";$G$1;M$2;$B26;M$3;$J$1)": 508,_x000D_
    "=RIK_AC(\"AEO02____;INF02@E=1,S=1031,G=0,T=0,P=0:@R=A,S=1000,V={0}:R=B,S=1022,V={1}:R=C,S=1001|1,V={2}:R=D,S=1023,V={3}:R=E,S=1044,V={4}:R=F,S=1012|3,V=&lt;&gt;Situation:\";$G$1;M$2;$B18;M$3;$J$1)": 509,_x000D_
    "=RIK_AC(\"AEO02____;INF02@E=1,S=1031,G=0,T=0,P=0:@R=A,S=1000,V={0}:R=B,S=1022,V={1}:R=C,S=1001|1,V={2}:R=D,S=1023,V={3}:R=E,S=1044,V={4}:R=F,S=1012|3,V=&lt;&gt;Situation:\";$G$1;M$2;$B8;M$3;$J$1)": 510,_x000D_
    "=RIK_AC(\"AEO02____;INF02@E=1,S=1031,G=0,T=0,P=0:@R=A,S=1000,V={0}:R=B,S=1022,V={1}:R=C,S=1001|1,V={2}:R=D,S=1023,V={3}:R=E,S=1044,V={4}:R=F,S=1012|3,V=&lt;&gt;Situation:\";$G$1;D$2;$B39;D$3;$J$1)": 511,_x000D_
    "=RIK_AC(\"AEO02____;INF02@E=1,S=1031,G=0,T=0,P=0:@R=A,S=1000,V={0}:R=B,S=1022,V={1}:R=C,S=1001|1,V={2}:R=D,S=1023,V={3}:R=E,S=1044,V={4}:R=F,S=1012|3,V=&lt;&gt;Situation:\";$G$1;D$2;$B33;D$3;$J$1)": 512,_x000D_
    "=RIK_AC(\"AEO02____;INF02@E=1,S=1031,G=0,T=0,P=0:@R=A,S=1000,V={0}:R=B,S=1022,V={1}:R=C,S=1001|1,V={2}:R=D,S=1023,V={3}:R=E,S=1044,V={4}:R=F,S=1012|3,V=&lt;&gt;Situation:\";$G$1;D$2;$B14;D$3;$J$1)": 513,_x000D_
    "=RIK_AC(\"AEO02____;INF02@E=1,S=1031,G=0,T=0,P=0:@R=A,S=1000,V={0}:R=B,S=1022,V={1}:R=C,S=1001|1,V={2}:R=D,S=1023,V={3}:R=E,S=1044,V={4}:R=F,S=1012|3,V=&lt;&gt;Situation:\";$G$1;D$2;$B18;D$3;$J$1)": 514,_x000D_
    "=RIK_AC(\"AEO02____;INF02@E=1,S=1031,G=0,T=0,P=0:@R=A,S=1000,V={0}:R=B,S=1022,V={1}:R=C,S=1001|1,V={2}:R=D,S=1023,V={3}:R=E,S=1044,V={4}:R=F,S=1012|3,V=&lt;&gt;Situation:\";$G$1;C$2;$B20;C$3;$J$1)": 515,_x000D_
    "=RIK_AC(\"AEO02____;INF02@E=1,S=1031,G=0,T=0,P=0:@R=A,S=1000,V={0}:R=B,S=1022,V={1}:R=C,S=1001|1,V={2}:R=D,S=1023,V={3}:R=E,S=1044,V={4}:R=F,S=1012|3,V=&lt;&gt;Situation:\";$G$1;C$2;$B31;C$3;$J$1)": 516,_x000D_
    "=RIK_AC(\"AEO02____;INF02@E=1,S=1031,G=0,T=0,P=0:@R=A,S=1000,V={0}:R=B,S=1022,V={1}:R=C,S=1001|1,V={2}:R=D,S=1023,V={3}:R=E,S=1044,V={4}:R=F,S=1012|3,V=&lt;&gt;Situation:\";$G$1;C$2;$B12;C$3;$J$1)": 517,_x000D_
    "=RIK_AC(\"AEO02____;INF02@E=1,S=1031,G=0,T=0,P=0:@R=A,S=1000,V={0}:R=B,S=1022,V={1}:R=C,S=1001|1,V={2}:R=D,S=1023,V={3}:R=E,S=1044,V={4}:R=F,S=1012|3,V=&lt;&gt;Situation:\";$G$1;D$2;$B16;D$3;$J$1)": 518,_x000D_
    "=RIK_AC(\"AEO02____;INF02@E=1,S=1031,G=0,T=0,P=0:@R=A,S=1000,V={0}:R=B,S=1022,V={1}:R=C,S=1001|1,V={2}:R=D,S=1023,V={3}:R=E,S=1044,V={4}:R=F,S=1012|3,V=&lt;&gt;Situation:\";$G$1;C$2;$B24;C$3;$J$1)": 519,_x000D_
    "=RIK_AC(\"AEO02____;INF02@E=1,S=1031,G=0,T=0,P=0:@R=A,S=1000,V={0}:R=B,S=1022,V={1}:R=C,S=1001|1,V={2}:R=D,S=1023,V={3}:R=E,S=1044,V={4}:R=F,S=1012|3,V=&lt;&gt;Situation:\";$G$1;N$2;$B52;N$3;$J$1)": 520,_x000D_
    "=RIK_AC(\"AEO02____;INF02@E=1,S=1031,G=0,T=0,P=0:@R=A,S=1000,V={0}:R=B,S=1022,V={1}:R=C,S=1001|1,V={2}:R=D,S=1023,V={3}:R=E,S=1044,V={4}:R=F,S=1012|3,V=&lt;&gt;Situation:\";$G$1;N$2;$B47;N$3;$J$1)": 521,_x000D_
    "=RIK_AC(\"AEO02____;INF02@E=1,S=1031,G=0,T=0,P=0:@R=A,S=1000,V={0}:R=B,S=1022,V={1}:R=C,S=1001|1,V={2}:R=D,S=1023,V={3}:R=E,S=1044,V={4}:R=F,S=1012|3,V=&lt;&gt;Situation:\";$G$1;N$2;$B40;N$3;$J$1)": 522,_x000D_
    "=RIK_AC(\"AEO02____;INF02@E=1,S=1031,G=0,T=0,P=0:@R=A,S=1000,V={0}:R=B,S=1022,V={1}:R=C,S=1001|1,V={2}:R=D,S=1023,V={3}:R=E,S=1044,V={4}:R=F,S=1012|3,V=&lt;&gt;Situation:\";$G$1;N$2;$B35;N$3;$J$1)": 523,_x000D_
    "=RIK_AC(\"AEO02____;INF02@E=1,S=1031,G=0,T=0,P=0:@R=A,S=1000,V={0}:R=B,S=1022,V={1}:R=C,S=1001|1,V={2}:R=D,S=1023,V={3}:R=E,S=1044,V={4}:R=F,S=1012|3,V=&lt;&gt;Situation:\";$G$1;N$2;$B31;N$3;$J$1)": 524,_x000D_
    "=RIK_AC(\"AEO02____;INF02@E=1,S=1031,G=0,T=0,P=0:@R=A,S=1000,V={0}:R=B,S=1022,V={1}:R=C,S=1001|1,V={2}:R=D,S=1023,V={3}:R=E,S=1044,V={4}:R=F,S=1012|3,V=&lt;&gt;Situation:\";$G$1;N$2;$B25;N$3;$J$1)": 525,_x000D_
    "=RIK_AC(\"AEO02____;INF02@E=1,S=1031,G=0,T=0,P=0:@R=A,S=1000,V={0}:R=B,S=1022,V={1}:R=C,S=1001|1,V={2}:R=D,S=1023,V={3}:R=E,S=1044,V={4}:R=F,S=1012|3,V=&lt;&gt;Situation:\";$G$1;N$2;$B21;N$3;$J$1)": 526,_x000D_
    "=RIK_AC(\"AEO02____;INF02@E=1,S=1031,G=0,T=0,P=0:@R=A,S=1000,V={0}:R=B,S=1022,V={1}:R=C,S=1001|1,V={2}:R=D,S=1023,V={3}:R=E,S=1044,V={4}:R=F,S=1012|3,V=&lt;&gt;Situation:\";$G$1;N$2;$B17;N$3;$J$1)": 527,_x000D_
    "=RIK_AC(\"AEO02____;INF02@E=1,S=1031,G=0,T=0,P=0:@R=A,S=1000,V={0}:R=B,S=1022,V={1}:R=C,S=1001|1,V={2}:R=D,S=1023,V={3}:R=E,S=1044,V={4}:R=F,S=1012|3,V=&lt;&gt;Situation:\";$G$1;D$2;$B50;D$3;$J$1)": 528,_x000D_
    "=RIK_AC(\"AEO02____;INF02@E=1,S=1031,G=0,T=0,P=0:@R=A,S=1000,V={0}:R=B,S=1022,V={1}:R=C,S=1001|1,V={2}:R=D,S=1023,V={3}:R=E,S=1044,V={4}:R=F,S=1012|3,V=&lt;&gt;Situation:\";$G$1;M$2;$B50;M$3;$J$1)": 529,_x000D_
    "=RIK_AC(\"AEO02____;INF02@E=1,S=1031,G=0,T=0,P=0:@R=A,S=1000,V={0}:R=B,S=1022,V={1}:R=C,S=1001|1,V={2}:R=D,S=1023,V={3}:R=E,S=1044,V={4}:R=F,S=1012|3,V=&lt;&gt;Situation:\";$G$1;M$2;$B27;M$3;$J$1)": 530,_x000D_
    "=RIK_AC(\"AEO02____;INF02@E=1,S=1031,G=0,T=0,P=0:@R=A,S=1000,V={0}:R=B,S=1022,V={1}:R=C,S=1001|1,V={2}:R=D,S=1023,V={3}:R=E,S=1044,V={4}:R=F,S=1012|3,V=&lt;&gt;Situation:\";$G$1;M$2;$B14;M$3;$J$1)": 531,_x000D_
    "=RIK_AC(\"AEO02____;INF02@E=1,S=1031,G=0,T=0,P=0:@R=A,S=1000,V={0}:R=B,S=1022,V={1}:R=C,S=1001|1,V={2}:R=D,S=1023,V={3}:R=E,S=1044,V={4}:R=F,S=1012|3,V=&lt;&gt;Situation:\";$G$1;D$2;$B41;D$3;$J$1)": 532,_x000D_
    "=RIK_AC(\"AEO02____;INF02@E=1,S=1031,G=0,T=0,P=0:@R=A,S=1000,V={0}:R=B,S=1022,V={1}:R=C,S=1001|1,V={2}:R=D,S=1023,V={3}:R=E,S=1044,V={4}:R=F,S=1012|3,V=&lt;&gt;Situation:\";$G$1;D$2;$B25;D$3;$J$1)": 533,_x000D_
    "=RIK_AC(\"AEO02____;INF02@E=1,S=1031,G=0,T=0,P=0:@R=A,S=1000,V={0}:R=B,S=1022,V={1}:R=C,S=1001|1,V={2}:R=D,S=1023,V={3}:R=E,S=1044,V={4}:R=F,S=1012|3,V=&lt;&gt;Situation:\";$G$1;C$2;$B6;C$3;$J$1)": 534,_x000D_
    "=RIK_AC(\"AEO02____;INF02@E=1,S=1031,G=0,T=0,P=0:@R=A,S=1000,V={0}:R=B,S=1022,V={1}:R=C,S=1001|1,V={2}:R=D,S=1023,V={3}:R=E,S=1044,V={4}:R=F,S=1012|3,V=&lt;&gt;Situation:\";$G$1;C$2;$B23;C$3;$J$1)": 535,_x000D_
    "=RIK_AC(\"AEO02____;INF02@E=1,S=1031,G=0,T=0,P=0:@R=A,S=1000,V={0}:R=B,S=1022,V={1}:R=C,S=1001|1,V={2}:R=D,S=1023,V={3}:R=E,S=1044,V={4}:R=F,S=1012|3,V=&lt;&gt;Situation:\";$G$1;C$2;$B13;C$3;$J$1)": 536_x000D_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"2018-11-23T10:21:50.5108891+01:00",_x000D_
          "LastRefreshDate": "2018-01-08T17:50:26.2962711+01:00",_x000D_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"2018-11-23T10:21:50.5108891+01:00",_x000D_
          "LastRefreshDate": "2018-01-11T10:07:37.673514+01:00",_x000D_
          "TotalRefreshCount": 3,_x000D_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"2018-11-23T10:21:50.5108891+01:00",_x000D_
          "LastRefreshDate": "2018-01-08T17:50:26.2942654+01:00",_x000D_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"2018-11-23T10:21:50.5108891+01:00",_x000D_
          "LastRefreshDate": "2018-01-08T17:50:26.3945416+01:00",_x000D_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"2018-11-23T10:21:50.5108891+01:00",_x000D_
          "LastRefreshDate": "2018-01-08T17:50:26.4835962+01:00",_x000D_
          "TotalRefreshCount": 2,_x000D_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"2018-11-23T10:21:50.5108891+01:00",_x000D_
          "LastRefreshDate": "2018-01-08T17:50:26.5714055+01:00",_x000D_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"2018-11-23T10:21:50.5108891+01:00",_x000D_
          "LastRefreshDate": "2018-01-08T17:50:26.4816015+01:00",_x000D_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"2018-11-23T10:21:50.5108891+01:00",_x000D_
          "LastRefreshDate": "2018-01-08T17:50:26.5693673+01:00",_x000D_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"2018-11-23T10:21:50.5108891+01:00",_x000D_
          "LastRefreshDate": "2018-01-08T17:50:26.2922616+01:00",_x000D_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-69.44_x000D_
          ]_x000D_
        ],_x000D_
        "Statistics": {_x000D_
          "CreationDate": "2018-11-23T10:21:50.5108891+01:00",_x000D_
          "LastRefreshDate": "2018-01-08T17:50:26.3925343+01:00",_x000D_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"2018-11-23T10:21:50.5108891+01:00",_x000D_
          "LastRefreshDate": "2018-01-08T17:50:26.2902551+01:00",_x000D_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"2018-11-23T10:21:50.5108891+01:00",_x000D_
          "LastRefreshDate": "2018-01-11T10:07:17.4287498+01:00",_x000D_
          "TotalRefreshCount": 3,_x000D_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"2018-11-23T10:21:50.5108891+01:00",_x000D_
          "LastRefreshDate": "2018-01-08T17:50:26.2882494+01:00",_x000D_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"2018-11-23T10:21:50.5108891+01:00",_x000D_
          "LastRefreshDate": "2018-01-08T17:50:26.3885252+01:00",_x000D_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"2018-11-23T10:21:50.5108891+01:00",_x000D_
          "LastRefreshDate": "2018-01-08T17:50:26.4795859+01:00",_x000D_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"2018-11-23T10:21:50.5108891+01:00",_x000D_
          "LastRefreshDate": "2018-01-08T17:50:26.5678614+01:00",_x000D_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"2018-11-23T10:21:50.5108891+01:00",_x000D_
          "LastRefreshDate": "2018-01-08T17:50:26.4775809+01:00",_x000D_
          "TotalRefreshCount": 2,_x000D_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"2018-11-23T10:21:50.5108891+01:00",_x000D_
          "LastRefreshDate": "2018-01-08T17:50:26.5658572+01:00",_x000D_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"2018-11-23T10:21:50.5108891+01:00",_x000D_
          "LastRefreshDate": "2018-01-08T17:50:26.475576+01:00",_x000D_
          "TotalRefreshCount": 2,_x000D_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"2018-11-23T10:21:50.5108891+01:00",_x000D_
          "LastRefreshDate": "2018-01-08T17:50:26.5638503+01:00",_x000D_
          "TotalRefreshCount": 2,_x000D_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"2018-11-23T10:21:50.5108891+01:00",_x000D_
          "LastRefreshDate": "2018-01-08T17:50:26.2862444+01:00",_x000D_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"2018-11-23T10:21:50.5108891+01:00",_x000D_
          "LastRefreshDate": "2018-01-08T17:50:26.3864851+01:00",_x000D_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"2018-11-23T10:21:50.5108891+01:00",_x000D_
          "LastRefreshDate": "2018-01-08T17:50:26.2842391+01:00",_x000D_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"2018-11-23T10:21:50.5118885+01:00",_x000D_
          "LastRefreshDate": "2018-01-08T17:50:26.3844798+01:00",_x000D_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"2018-11-23T10:21:50.5118885+01:00",_x000D_
          "LastRefreshDate": "2018-01-08T17:50:26.2822338+01:00",_x000D_
          "TotalRefreshCount": 2,_x000D_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"2018-11-23T10:21:50.5118885+01:00",_x000D_
          "LastRefreshDate": "2018-01-08T17:50:26.3824745+01:00",_x000D_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"2018-11-23T10:21:50.5118885+01:00",_x000D_
          "LastRefreshDate": "2018-01-08T17:50:26.473575+01:00",_x000D_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"2018-11-23T10:21:50.5118885+01:00",_x000D_
          "LastRefreshDate": "2018-01-08T17:50:26.5618457+01:00",_x000D_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"2018-11-23T10:21:50.5118885+01:00",_x000D_
          "LastRefreshDate": "2018-01-08T17:50:26.4715697+01:00",_x000D_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"2018-11-23T10:21:50.5118885+01:00",_x000D_
          "LastRefreshDate": "2018-01-08T17:50:26.5593395+01:00",_x000D_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"2018-11-23T10:21:50.5118885+01:00",_x000D_
          "LastRefreshDate": "2018-01-08T17:50:26.4695272+01:00",_x000D_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"2018-11-23T10:21:50.5118885+01:00",_x000D_
          "LastRefreshDate": "2018-01-08T17:50:26.5573345+01:00",_x000D_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"2018-11-23T10:21:50.5118885+01:00",_x000D_
          "LastRefreshDate": "2018-01-08T17:50:26.280228+01:00",_x000D_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"2018-11-23T10:21:50.5118885+01:00",_x000D_
          "LastRefreshDate": "2018-01-08T17:50:26.3804691+01:00",_x000D_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"2018-11-23T10:21:50.5118885+01:00",_x000D_
          "LastRefreshDate": "2018-01-08T17:50:26.2782235+01:00",_x000D_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"2018-11-23T10:21:50.5118885+01:00",_x000D_
          "LastRefreshDate": "2018-01-08T17:50:26.3784638+01:00",_x000D_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"2018-11-23T10:21:50.5118885+01:00",_x000D_
          "LastRefreshDate": "2018-01-08T17:50:26.2752119+01:00",_x000D_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"2018-11-23T10:21:50.5118885+01:00",_x000D_
          "LastRefreshDate": "2018-01-08T17:50:26.3764585+01:00",_x000D_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"2018-11-23T10:21:50.5118885+01:00",_x000D_
          "LastRefreshDate": "2018-01-08T17:50:26.2742136+01:00",_x000D_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"2018-11-23T10:21:50.5118885+01:00",_x000D_
          "LastRefreshDate": "2018-01-08T17:50:26.3744531+01:00",_x000D_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"2018-11-23T10:21:50.5118885+01:00",_x000D_
          "LastRefreshDate": "2018-01-08T17:50:26.4680208+01:00",_x000D_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"2018-11-23T10:21:50.5118885+01:00",_x000D_
          "LastRefreshDate": "2018-01-08T17:50:26.5553292+01:00",_x000D_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"2018-11-23T10:21:50.5118885+01:00",_x000D_
          "LastRefreshDate": "2018-01-08T17:50:26.4660159+01:00",_x000D_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"2018-11-23T10:21:50.5118885+01:00",_x000D_
          "LastRefreshDate": "2018-01-08T17:50:26.5527593+01:00",_x000D_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"2018-11-23T10:21:50.5118885+01:00",_x000D_
          "LastRefreshDate": "2018-01-08T17:50:26.4640106+01:00",_x000D_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"2018-11-23T10:21:50.5118885+01:00",_x000D_
          "LastRefreshDate": "2018-01-08T17:50:26.5507781+01:00",_x000D_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"2018-11-23T10:21:50.5118885+01:00",_x000D_
          "LastRefreshDate": "2018-01-08T17:50:26.4593093+01:00",_x000D_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"2018-11-23T10:21:50.5118885+01:00",_x000D_
          "LastRefreshDate": "2018-01-08T17:50:26.5487727+01:00",_x000D_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"2018-11-23T10:21:50.5118885+01:00",_x000D_
          "LastRefreshDate": "2018-01-08T17:50:26.2722079+01:00",_x000D_
          "TotalRefreshCount": 2,_x000D_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"2018-11-23T10:21:50.5118885+01:00",_x000D_
          "LastRefreshDate": "2018-01-08T17:50:26.3724478+01:00",_x000D_
          "TotalRefreshCount": 2,_x000D_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"2018-11-23T10:21:50.5118885+01:00",_x000D_
          "LastRefreshDate": "2018-01-08T17:50:26.2702013+01:00",_x000D_
          "TotalRefreshCount": 2,_x000D_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"2018-11-23T10:21:50.5118885+01:00",_x000D_
          "LastRefreshDate": "2018-01-08T17:50:26.3714451+01:00",_x000D_
          "TotalRefreshCount": 2,_x000D_
          "CustomInfo": </t>
  </si>
  <si>
    <t>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"2018-11-23T10:21:50.5118885+01:00",_x000D_
          "LastRefreshDate": "2018-01-08T17:50:26.2681573+01:00",_x000D_
          "TotalRefreshCount": 2,_x000D_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"2018-11-23T10:21:50.5118885+01:00",_x000D_
          "LastRefreshDate": "2018-01-08T17:50:26.3694386+01:00",_x000D_
          "TotalRefreshCount": 2,_x000D_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"2018-11-23T10:21:50.5118885+01:00",_x000D_
          "LastRefreshDate": "2018-01-08T17:50:26.2661516+01:00",_x000D_
          "TotalRefreshCount": 2,_x000D_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"2018-11-23T10:21:50.5118885+01:00",_x000D_
          "LastRefreshDate": "2018-01-08T17:50:26.3674321+01:00",_x000D_
          "TotalRefreshCount": 2,_x000D_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"2018-11-23T10:21:50.5128875+01:00",_x000D_
          "LastRefreshDate": "2018-01-08T17:50:26.2636469+01:00",_x000D_
          "TotalRefreshCount": 2,_x000D_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"2018-11-23T10:21:50.5128875+01:00",_x000D_
          "LastRefreshDate": "2018-01-08T17:50:26.3654267+01:00",_x000D_
          "TotalRefreshCount": 2,_x000D_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"2018-11-23T10:21:50.5128875+01:00",_x000D_
          "LastRefreshDate": "2018-01-08T17:50:26.2616419+01:00",_x000D_
          "TotalRefreshCount": 2,_x000D_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"2018-11-23T10:21:50.5128875+01:00",_x000D_
          "LastRefreshDate": "2018-01-08T17:50:26.3634214+01:00",_x000D_
          "TotalRefreshCount": 2,_x000D_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"2018-11-23T10:21:50.5128875+01:00",_x000D_
          "LastRefreshDate": "2018-01-08T17:50:26.2596358+01:00",_x000D_
          "TotalRefreshCount": 2,_x000D_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"2018-11-23T10:21:50.5128875+01:00",_x000D_
          "LastRefreshDate": "2018-01-08T17:50:26.3614161+01:00",_x000D_
          "TotalRefreshCount": 2,_x000D_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"2018-11-23T10:21:50.5128875+01:00",_x000D_
          "LastRefreshDate": "2018-01-08T17:50:26.2576301+01:00",_x000D_
          "TotalRefreshCount": 2,_x000D_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"2018-11-23T10:21:50.5128875+01:00",_x000D_
          "LastRefreshDate": "2018-01-08T17:50:26.3594107+01:00",_x000D_
          "TotalRefreshCount": 2,_x000D_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"2018-11-23T10:21:50.5128875+01:00",_x000D_
          "LastRefreshDate": "2018-01-08T17:50:26.457304+01:00",_x000D_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"2018-11-23T10:21:50.5128875+01:00",_x000D_
          "LastRefreshDate": "2018-01-08T17:50:26.5467682+01:00",_x000D_
          "TotalRefreshCount": 2,_x000D_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"2018-11-23T10:21:50.5128875+01:00",_x000D_
          "LastRefreshDate": "2018-01-08T17:50:26.4558+01:00",_x000D_
          "TotalRefreshCount": 2,_x000D_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"2018-11-23T10:21:50.5128875+01:00",_x000D_
          "LastRefreshDate": "2018-01-08T17:50:26.5447636+01:00",_x000D_
          "TotalRefreshCount": 2,_x000D_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"2018-11-23T10:21:50.5128875+01:00",_x000D_
          "LastRefreshDate": "2018-01-08T17:50:26.4537927+01:00",_x000D_
          "TotalRefreshCount": 2,_x000D_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"2018-11-23T10:21:50.5128875+01:00",_x000D_
          "LastRefreshDate": "2018-01-08T17:50:26.5427571+01:00",_x000D_
          "TotalRefreshCount": 2,_x000D_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"2018-11-23T10:21:50.5128875+01:00",_x000D_
          "LastRefreshDate": "2018-01-08T17:50:26.4517873+01:00",_x000D_
          "TotalRefreshCount": 2,_x000D_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"2018-11-23T10:21:50.5128875+01:00",_x000D_
          "LastRefreshDate": "2018-01-08T17:50:26.5407514+01:00",_x000D_
          "TotalRefreshCount": 2,_x000D_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"2018-11-23T10:21:50.5128875+01:00",_x000D_
          "LastRefreshDate": "2018-01-08T17:50:26.449782+01:00",_x000D_
          "TotalRefreshCount": 2,_x000D_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"2018-11-23T10:21:50.5128875+01:00",_x000D_
          "LastRefreshDate": "2018-01-08T17:50:26.5387468+01:00",_x000D_
          "TotalRefreshCount": 2,_x000D_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"2018-11-23T10:21:50.5128875+01:00",_x000D_
          "LastRefreshDate": "2018-01-08T17:50:26.4477767+01:00",_x000D_
          "TotalRefreshCount": 2,_x000D_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"2018-11-23T10:21:50.5128875+01:00",_x000D_
          "LastRefreshDate": "2018-01-08T17:50:26.5367415+01:00",_x000D_
          "TotalRefreshCount": 2,_x000D_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"2018-11-23T10:21:50.5128875+01:00",_x000D_
          "LastRefreshDate": "2018-01-08T17:50:26.4457713+01:00",_x000D_
          "TotalRefreshCount": 2,_x000D_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"2018-11-23T10:21:50.5128875+01:00",_x000D_
          "LastRefreshDate": "2018-01-08T17:50:26.5347358+01:00",_x000D_
          "TotalRefreshCount": 2,_x000D_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"2018-11-23T10:21:50.5128875+01:00",_x000D_
          "LastRefreshDate": "2018-01-08T17:50:26.443766+01:00",_x000D_
          "TotalRefreshCount": 2,_x000D_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"2018-11-23T10:21:50.5128875+01:00",_x000D_
          "LastRefreshDate": "2018-01-08T17:50:26.5337355+01:00",_x000D_
          "TotalRefreshCount": 2,_x000D_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"2018-11-23T10:21:50.5128875+01:00",_x000D_
          "LastRefreshDate": "2018-01-08T17:50:26.2556251+01:00",_x000D_
          "TotalRefreshCount": 2,_x000D_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"2018-11-23T10:21:50.5128875+01:00",_x000D_
          "LastRefreshDate": "2018-01-08T17:50:26.3574054+01:00",_x000D_
          "TotalRefreshCount": 2,_x000D_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"2018-11-23T10:21:50.5128875+01:00",_x000D_
          "LastRefreshDate": "2018-01-08T17:50:26.2536202+01:00",_x000D_
          "TotalRefreshCount": 2,_x000D_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"2018-11-23T10:21:50.5128875+01:00",_x000D_
          "LastRefreshDate": "2018-01-08T17:50:26.3554001+01:00",_x000D_
          "TotalRefreshCount": 2,_x000D_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"2018-11-23T10:21:50.5128875+01:00",_x000D_
          "LastRefreshDate": "2018-01-08T17:50:26.2510724+01:00",_x000D_
          "TotalRefreshCount": 2,_x000D_
          "CustomInfo": {}_x000D_
        }_x000D_
      },_x000D_
      "86": {_x000D_
        "$type": "Inside.Core.Formula.Definition.DefinitionAC, Inside.Core.Formula",_x000D_
        "ID": 86,_x000D_
        "Results": [_x000D_
          [_x000D_
            -31972.66_x000D_
          ]_x000D_
        ],_x000D_
        "Statistics": {_x000D_
          "CreationDate": "2018-11-23T10:21:50.5128875+01:00",_x000D_
          "LastRefreshDate": "2018-01-08T17:50:26.3533908+01:00",_x000D_
          "TotalRefreshCount": 2,_x000D_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"2018-11-23T10:21:50.5128875+01:00",_x000D_
          "LastRefreshDate": "2018-01-08T17:50:26.2490671+01:00",_x000D_
          "TotalRefreshCount": 2,_x000D_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"2018-11-23T10:21:50.5128875+01:00",_x000D_
          "LastRefreshDate": "2018-01-08T17:50:26.3503816+01:00",_x000D_
          "TotalRefreshCount": 2,_x000D_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"2018-11-23T10:21:50.5128875+01:00",_x000D_
          "LastRefreshDate": "2018-01-08T17:50:26.2470629+01:00",_x000D_
          "TotalRefreshCount": 2,_x000D_
          "CustomInfo": {}_x000D_
        }_x000D_
      },_x000D_
      "90": {_x000D_
        "$type": "Inside.Core.Formula.Definition.DefinitionAC, Inside.Core.Formula",_x000D_
        "ID": 90,_x000D_
        "Results": [_x000D_
          [_x000D_
            -24331.93_x000D_
          ]_x000D_
        ],_x000D_
        "Statistics": {_x000D_
          "CreationDate": "2018-11-23T10:21:50.5128875+01:00",_x000D_
          "LastRefreshDate": "2018-01-08T17:50:26.3483766+01:00",_x000D_
          "TotalRefreshCount": 2,_x000D_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"2018-11-23T10:21:50.5128875+01:00",_x000D_
          "LastRefreshDate": "2018-01-08T17:50:26.2450572+01:00",_x000D_
          "TotalRefreshCount": 2,_x000D_
          "CustomInfo": {}_x000D_
        }_x000D_
      },_x000D_
      "92": {_x000D_
        "$type": "Inside.Core.Formula.Definition.DefinitionAC, Inside.Core.Formula",_x000D_
        "ID": 92,_x000D_
        "Results": [_x000D_
          [_x000D_
            -5234.0_x000D_
          ]_x000D_
        ],_x000D_
        "Statistics": {_x000D_
          "CreationDate": "2018-11-23T10:21:50.5138869+01:00",_x000D_
          "LastRefreshDate": "2018-01-08T17:50:26.3463713+01:00",_x000D_
          "TotalRefreshCount": 2,_x000D_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"2018-11-23T10:21:50.5138869+01:00",_x000D_
          "LastRefreshDate": "2018-01-08T17:50:26.2430519+01:00",_x000D_
          "TotalRefreshCount": 2,_x000D_
          "CustomInfo": {}_x000D_
        }_x000D_
      },_x000D_
      "94": {_x000D_
        "$type": "Inside.Core.Formula.Definition.DefinitionAC, Inside.Core.Formula",_x000D_
        "ID": 94,_x000D_
        "Results": [_x000D_
          [_x000D_
            -11434.0_x000D_
          ]_x000D_
        ],_x000D_
        "Statistics": {_x000D_
          "CreationDate": "2018-11-23T10:21:50.5138869+01:00",_x000D_
          "LastRefreshDate": "2018-01-08T17:50:26.3443656+01:00",_x000D_
          "TotalRefreshCount": 2,_x000D_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"2018-11-23T10:21:50.5138869+01:00",_x000D_
          "LastRefreshDate": "2018-01-08T17:50:26.2410461+01:00",_x000D_
          "TotalRefreshCount": 2,_x000D_
          "CustomInfo": {}_x000D_
        }_x000D_
      },_x000D_
      "96": {_x000D_
        "$type": "Inside.Core.Formula.Definition.DefinitionAC, Inside.Core.Formula",_x000D_
        "ID": 96,_x000D_
        "Results": [_x000D_
          [_x000D_
            -3084.41_x000D_
          ]_x000D_
        ],_x000D_
        "Statistics": {_x000D_
          "CreationDate": "2018-11-23T10:21:50.5138869+01:00",_x000D_
          "LastRefreshDate": "2018-01-08T17:50:26.3423606+01:00",_x000D_
          "TotalRefreshCount": 2,_x000D_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"2018-11-23T10:21:50.5138869+01:00",_x000D_
          "LastRefreshDate": "2018-01-08T17:50:26.2390416+01:00",_x000D_
          "TotalRefreshCount": 2,_x000D_
          "CustomInfo": {}_x000D_
        }_x000D_
      },_x000D_
      "98": {_x000D_
        "$type": "Inside.Core.Formula.Definition.DefinitionAC, Inside.Core.Formula",_x000D_
        "ID": 98,_x000D_
        "Results": [_x000D_
          [_x000D_
            -273415.39999999997_x000D_
          ]_x000D_
        ],_x000D_
        "Statistics": {_x000D_
          "CreationDate": "2018-11-23T10:21:50.5138869+01:00",_x000D_
          "LastRefreshDate": "2018-01-08T17:50:26.3404086+01:00",_x000D_
          "TotalRefreshCount": 2,_x000D_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"2018-11-23T10:21:50.5138869+01:00",_x000D_
          "LastRefreshDate": "2018-01-08T17:50:26.2370363+01:00",_x000D_
          "TotalRefreshCount": 2,_x000D_
          "CustomInfo": {}_x000D_
        }_x000D_
      },_x000D_
      "100": {_x000D_
        "$type": "Inside.Core.Formula.Definition.DefinitionAC, Inside.Core.Formula",_x000D_
        "ID": 100,_x000D_
        "Results": [_x000D_
          [_x000D_
            -1532266.53_x000D_
          ]_x000D_
        ],_x000D_
        "Statistics": {_x000D_
          "CreationDate": "2018-11-23T10:21:50.5138869+01:00",_x000D_
          "LastRefreshDate": "2018-01-08T17:50:26.3243122+01:00",_x000D_
          "TotalRefreshCount": 2,_x000D_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"2018-11-23T10:21:50.5138869+01:00",_x000D_
          "LastRefreshDate": "2018-01-08T17:50:26.236032+01:00",_x000D_
          "TotalRefreshCount": 2,_x000D_
          "CustomInfo": {}_x000D_
        }_x000D_
      },_x000D_
      "102": {_x000D_
        "$type": "Inside.Core.Formula.Definition.DefinitionAC, Inside.Core.Formula",_x000D_
        "ID": 102,_x000D_
        "Results": [_x000D_
          [_x000D_
            -212157.25999999998_x000D_
          ]_x000D_
        ],_x000D_
        "Statistics": {_x000D_
          "CreationDate": "2018-11-23T10:21:50.5138869+01:00",_x000D_
          "LastRefreshDate": "2018-01-08T17:50:26.3223069+01:00",_x000D_
          "TotalRefreshCount": 2,_x000D_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"2018-11-23T10:21:50.5138869+01:00",_x000D_
          "LastRefreshDate": "2018-01-08T17:50:26.2340267+01:00",_x000D_
          "TotalRefreshCount": 2,_x000D_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"2018-11-23T10:21:50.5138869+01:00",_x000D_
          "LastRefreshDate": "2018-01-08T17:50:26.3203016+01:00",_x000D_
          "TotalRefreshCount": 2,_x000D_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"2018-11-23T10:21:50.5138869+01:00",_x000D_
          "LastRefreshDate": "2018-01-08T17:50:26.2310195+01:00",_x000D_
          "TotalRefreshCount": 2,_x000D_
          "CustomInfo": {}_x000D_
        }_x000D_
      },_x000D_
      "106": {_x000D_
        "$type": "Inside.Core.Formula.Definition.DefinitionAC, Inside.Core.Formula",_x000D_
        "ID": 106,_x000D_
        "Results": [_x000D_
          [_x000D_
            -82723.15_x000D_
          ]_x000D_
        ],_x000D_
        "Statistics": {_x000D_
          "CreationDate": "2018-11-23T10:21:50.5138869+01:00",_x000D_
          "LastRefreshDate": "2018-01-08T17:50:26.3192993+01:00",_x000D_
          "TotalRefreshCount": 2,_x000D_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"2018-11-23T10:21:50.5138869+01:00",_x000D_
          "LastRefreshDate": "2018-01-08T17:50:26.4417607+01:00",_x000D_
          "TotalRefreshCount": 2,_x000D_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"2018-11-23T10:21:50.5138869+01:00",_x000D_
          "LastRefreshDate": "2018-01-08T17:50:26.5317298+01:00",_x000D_
          "TotalRefreshCount": 2,_x000D_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"2018-11-23T10:21:50.5138869+01:00",_x000D_
          "LastRefreshDate": "2018-01-08T17:50:26.4397553+01:00",_x000D_
          "TotalRefreshCount": 2,_x000D_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"2018-11-23T10:21:50.5138869+01:00",_x000D_
          "LastRefreshDate": "2018-01-08T17:50:26.5297193+01:00",_x000D_
          "TotalRefreshCount": 2,_x000D_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"2018-11-23T10:21:50.5138869+01:00",_x000D_
          "LastRefreshDate": "2018-01-08T17:50:26.43775+01:00",_x000D_
          "TotalRefreshCount": 2,_x000D_
          "CustomInfo": {}_x000D_
        }_x000D_
      },_x000D_
      "112": {_x000D_
        "$type": "Inside.Core.Formula.Definition.DefinitionAC, Inside.Core.Formula",_x000D_
        "ID": 112,_x000D_
        "Results": [_x000D_
          [_x000D_
            -31972.66_x000D_
          ]_x000D_
        ],_x000D_
        "Statistics": {_x000D_
          "CreationDate": "2018-11-23T10:21:50.5138869+01:00",_x000D_
          "LastRefreshDate": "2018-01-08T17:50:26.5216979+01:00",_x000D_
          "TotalRefreshCount": 2,_x000D_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"2018-11-23T10:21:50.5138869+01:00",_x000D_
          "LastRefreshDate": "2018-01-08T17:50:26.4357447+01:00",_x000D_
          "TotalRefreshCount": 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"2018-11-23T10:21:50.5138869+01:00",_x000D_
          "LastRefreshDate": "2018-01-08T17:50:26.5196973+01:00",_x000D_
          "TotalRefreshCount": 2,_x000D_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"2018-11-23T10:21:50.5138869+01:00",_x000D_
          "LastRefreshDate": "2018-01-08T17:50:26.4337393+01:00",_x000D_
          "TotalRefreshCount": 2,_x000D_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"2018-11-23T10:21:50.5138869+01:00",_x000D_
          "LastRefreshDate": "2018-01-08T17:50:26.517692+01:00",_x000D_
          "TotalRefreshCount": 2,_x000D_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"2018-11-23T10:21:50.5138869+01:00",_x000D_
          "LastRefreshDate": "2018-01-08T17:50:26.4317336+01:00",_x000D_
          "TotalRefreshCount": 2,_x000D_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"2018-11-23T10:21:50.5138869+01:00",_x000D_
          "LastRefreshDate": "2018-01-08T17:50:26.5156819+01:00",_x000D_
          "TotalRefreshCount": 2,_x000D_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"2018-11-23T10:21:50.5138869+01:00",_x000D_
          "LastRefreshDate": "2018-01-08T17:50:26.4297286+01:00",_x000D_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"2018-11-23T10:21:50.5138869+01:00",_x000D_
          "LastRefreshDate": "2018-01-08T17:50:26.5136762+01:00",_x000D_
          "TotalRefreshCount": 2,_x000D_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"2018-11-23T10:21:50.5138869+01:00",_x000D_
          "LastRefreshDate": "2018-01-08T17:50:26.4277233+01:00",_x000D_
          "TotalRefreshCount": 2,_x000D_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"2018-11-23T10:21:50.5148945+01:00",_x000D_
          "LastRefreshDate": "2018-01-08T17:50:26.5116721+01:00",_x000D_
          "TotalRefreshCount": 2,_x000D_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"2018-11-23T10:21:50.5148945+01:00",_x000D_
          "LastRefreshDate": "2018-01-08T17:50:26.425718+01:00",_x000D_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"2018-11-23T10:21:50.5148945+01:00",_x000D_
          "LastRefreshDate": "2018-01-08T17:50:26.5096659+01:00",_x000D_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"2018-11-23T10:21:50.5148945+01:00",_x000D_
          "LastRefreshDate": "2018-01-08T17:50:26.4237126+01:00",_x000D_
          "TotalRefreshCount": 2,_x000D_
          "CustomInfo": {}_x000D_
        }_x000D_
      },_x000D_
      "126": {_x000D_
        "$type": "Inside.Core.Formula.Definition.DefinitionAC, Inside.Core.Formula",_x000D_
        "ID": 126,_x000D_
        "Results": [_x000D_
          [_x000D_
            -1532266.53_x000D_
          ]_x000D_
        ],_x000D_
        "Statistics": {_x000D_
          "CreationDate": "2018-11-23T10:21:50.5148945+01:00",_x000D_
          "LastRefreshDate": "2018-01-08T17:50:26.5076701+01:00",_x000D_
          "TotalRefreshCount": 2,_x000D_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"2018-11-23T10:21:50.5148</t>
  </si>
  <si>
    <t>945+01:00",_x000D_
          "LastRefreshDate": "2018-01-08T17:50:26.4217073+01:00",_x000D_
          "TotalRefreshCount": 2,_x000D_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"2018-11-23T10:21:50.5148945+01:00",_x000D_
          "LastRefreshDate": "2018-01-08T17:50:26.5056553+01:00",_x000D_
          "TotalRefreshCount": 2,_x000D_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"2018-11-23T10:21:50.5148945+01:00",_x000D_
          "LastRefreshDate": "2018-01-08T17:50:26.419702+01:00",_x000D_
          "TotalRefreshCount": 2,_x000D_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"2018-11-23T10:21:50.5148945+01:00",_x000D_
          "LastRefreshDate": "2018-01-08T17:50:26.5036551+01:00",_x000D_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"2018-11-23T10:21:50.5148945+01:00",_x000D_
          "LastRefreshDate": "2018-01-08T17:50:26.4176966+01:00",_x000D_
          "TotalRefreshCount": 2,_x000D_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"2018-11-23T10:21:50.5148945+01:00",_x000D_
          "LastRefreshDate": "2018-01-08T17:50:26.501645+01:00",_x000D_
          "TotalRefreshCount": 2,_x000D_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"2018-11-23T10:21:50.5148945+01:00",_x000D_
          "LastRefreshDate": "2018-01-08T17:50:26.2269748+01:00",_x000D_
          "TotalRefreshCount": 2,_x000D_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"2018-11-23T10:21:50.5148945+01:00",_x000D_
          "LastRefreshDate": "2018-01-08T17:50:26.3172935+01:00",_x000D_
          "TotalRefreshCount": 2,_x000D_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"2018-11-23T10:21:50.5148945+01:00",_x000D_
          "LastRefreshDate": "2018-01-08T17:50:26.2249691+01:00",_x000D_
          "TotalRefreshCount": 2,_x000D_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"2018-11-23T10:21:50.5148945+01:00",_x000D_
          "LastRefreshDate": "2018-01-08T17:50:26.3152882+01:00",_x000D_
          "TotalRefreshCount": 2,_x000D_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"2018-11-23T10:21:50.5148945+01:00",_x000D_
          "LastRefreshDate": "2018-01-08T17:50:26.2229642+01:00",_x000D_
          "TotalRefreshCount": 2,_x000D_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"2018-11-23T10:21:50.5148945+01:00",_x000D_
          "LastRefreshDate": "2018-01-08T17:50:26.3132833+01:00",_x000D_
          "TotalRefreshCount": 2,_x000D_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"2018-11-23T10:21:50.5148945+01:00",_x000D_
          "LastRefreshDate": "2018-01-08T17:50:26.2209584+01:00",_x000D_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"2018-11-23T10:21:50.5148945+01:00",_x000D_
          "LastRefreshDate": "2018-01-08T17:50:26.3112775+01:00",_x000D_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"2018-11-23T10:21:50.5148945+01:00",_x000D_
          "LastRefreshDate": "2018-01-08T17:50:26.2189535+01:00",_x000D_
          "TotalRefreshCount": 2,_x000D_
          "CustomInfo": {}_x000D_
        }_x000D_
      },_x000D_
      "142": {_x000D_
        "$type": "Inside.Core.Formula.Definition.DefinitionAC, Inside.Core.Formula",_x000D_
        "ID": 142,_x000D_
        "Results": [_x000D_
          [_x000D_
            -29740.0_x000D_
          ]_x000D_
        ],_x000D_
        "Statistics": {_x000D_
          "CreationDate": "2018-11-23T10:21:50.5148945+01:00",_x000D_
          "LastRefreshDate": "2018-01-08T17:50:26.3092722+01:00",_x000D_
          "TotalRefreshCount": 2,_x000D_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"2018-11-23T10:21:50.5158875+01:00",_x000D_
          "LastRefreshDate": "2018-01-08T17:50:26.4156913+01:00",_x000D_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"2018-11-23T10:21:50.5158875+01:00",_x000D_
          "LastRefreshDate": "2018-01-08T17:50:26.4996396+01:00",_x000D_
          "TotalRefreshCount": 2,_x000D_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"2018-11-23T10:21:50.5158875+01:00",_x000D_
          "LastRefreshDate": "2018-01-08T17:50:26.413686+01:00",_x000D_
          "TotalRefreshCount": 2,_x000D_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"2018-11-23T10:21:50.5158875+01:00",_x000D_
          "LastRefreshDate": "2018-01-08T17:50:26.4976339+01:00",_x000D_
          "TotalRefreshCount": 2,_x000D_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"2018-11-23T10:21:50.5158875+01:00",_x000D_
          "LastRefreshDate": "2018-01-08T17:50:26.4116806+01:00",_x000D_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"2018-11-23T10:21:50.5158875+01:00",_x000D_
          "LastRefreshDate": "2018-01-08T17:50:26.4956286+01:00",_x000D_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"2018-11-23T10:21:50.5158875+01:00",_x000D_
          "LastRefreshDate": "2018-01-08T17:50:26.4096753+01:00",_x000D_
          "TotalRefreshCount": 2,_x000D_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"2018-11-23T10:21:50.5158875+01:00",_x000D_
          "LastRefreshDate": "2018-01-08T17:50:26.493628+01:00",_x000D_
          "TotalRefreshCount": 2,_x000D_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"2018-11-23T10:21:50.5158875+01:00",_x000D_
          "LastRefreshDate": "2018-01-08T17:50:26.40767+01:00",_x000D_
          "TotalRefreshCount": 2,_x000D_
          "CustomInfo": {}_x000D_
        }_x000D_
      },_x000D_
      "152": {_x000D_
        "$type": "Inside.Core.Formula.Definition.DefinitionAC, Inside.Core.Formula",_x000D_
        "ID": 152,_x000D_
        "Results": [_x000D_
          [_x000D_
            -29740.0_x000D_
          ]_x000D_
        ],_x000D_
        "Statistics": {_x000D_
          "CreationDate": "2018-11-23T10:21:50.5158875+01:00",_x000D_
          "LastRefreshDate": "2018-01-08T17:50:26.4916234+01:00",_x000D_
          "TotalRefreshCount": 2,_x000D_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"2018-11-23T10:21:50.5158875+01:00",_x000D_
          "LastRefreshDate": "2018-01-08T17:50:26.2179508+01:00",_x000D_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121066.13_x000D_
          ]_x000D_
        ],_x000D_
        "Statistics": {_x000D_
          "CreationDate": "2018-11-23T10:21:50.5158875+01:00",_x000D_
          "LastRefreshDate": "2018-01-08T17:50:26.3072669+01:00",_x000D_
          "TotalRefreshCount": 2,_x000D_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"2018-11-23T10:21:50.5158875+01:00",_x000D_
          "LastRefreshDate": "2018-01-08T17:50:26.2159455+01:00",_x000D_
          "TotalRefreshCount": 2,_x000D_
          "CustomInfo": {}_x000D_
        }_x000D_
      },_x000D_
      "156": {_x000D_
        "$type": "Inside.Core.Formula.Definition.DefinitionAC, Inside.Core.Formula",_x000D_
        "ID": 156,_x000D_
        "Results": [_x000D_
          [_x000D_
            3645083.96_x000D_
          ]_x000D_
        ],_x000D_
        "Statistics": {_x000D_
          "CreationDate": "2018-11-23T10:21:50.5158875+01:00",_x000D_
          "LastRefreshDate": "2018-01-08T17:50:26.3052619+01:00",_x000D_
          "TotalRefreshCount": 2,_x000D_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"2018-11-23T10:21:50.5158875+01:00",_x000D_
          "LastRefreshDate": "2018-01-08T17:50:26.2139401+01:00",_x000D_
          "TotalRefreshCount": 2,_x000D_
          "CustomInfo": {}_x000D_
        }_x000D_
      },_x000D_
      "158": {_x000D_
        "$type": "Inside.Core.Formula.Definition.DefinitionAC, Inside.Core.Formula",_x000D_
        "ID": 158,_x000D_
        "Results": [_x000D_
          [_x000D_
            501147.01999999996_x000D_
          ]_x000D_
        ],_x000D_
        "Statistics": {_x000D_
          "CreationDate": "2018-11-23T10:21:50.5158875+01:00",_x000D_
          "LastRefreshDate": "2018-01-08T17:50:26.3022871+01:00",_x000D_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"2018-11-23T10:21:50.5158875+01:00",_x000D_
          "LastRefreshDate": "2018-01-08T17:50:26.4056646+01:00",_x000D_
          "TotalRefreshCount": 2,_x000D_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"2018-11-23T10:21:50.5158875+01:00",_x000D_
          "LastRefreshDate": "2018-01-08T17:50:26.4896126+01:00",_x000D_
          "TotalRefreshCount": 2,_x000D_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"2018-11-23T10:21:50.5158875+01:00",_x000D_
          "LastRefreshDate": "2018-01-08T17:50:26.4036597+01:00",_x000D_
          "TotalRefreshCount": 2,_x000D_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"2018-11-23T10:21:50.5158875+01:00",_x000D_
          "LastRefreshDate": "2018-01-08T17:50:26.4876076+01:00",_x000D_
          "TotalRefreshCount": 2,_x000D_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"2018-11-23T10:21:50.5158875+01:00",_x000D_
          "LastRefreshDate": "2018-01-11T10:30:27.3564226+01:00",_x000D_
          "TotalRefreshCount": 3,_x000D_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"2018-11-23T10:21:50.5158875+01:00",_x000D_
          "LastRefreshDate": "2018-01-08T17:50:26.4856019+01:00",_x000D_
          "TotalRefreshCount": 2,_x000D_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"2018-11-23T10:21:50.5158875+01:00",_x000D_
          "LastRefreshDate": "2018-01-10T18:06:47.5440064+01:00",_x000D_
          "TotalRefreshCount": 8,_x000D_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"2018-11-23T10:21:50.5158875+01:00",_x000D_
          "LastRefreshDate": "2018-01-11T10:30:27.1157153+01:00",_x000D_
          "TotalRefreshCount": 3,_x000D_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"2018-11-23T10:21:50.5158875+01:00",_x000D_
          "LastRefreshDate": "2018-01-11T10:30:27.1157153+01:00",_x000D_
          "TotalRefreshCount": 3,_x000D_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"2018-11-23T10:21:50.5158875+01:00",_x000D_
          "LastRefreshDate": "2018-01-11T10:30:27.2472275+01:00",_x000D_
          "TotalRefreshCount": 3,_x000D_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"2018-11-23T10:21:50.5158875+01:00",_x000D_
          "LastRefreshDate": "2018-01-11T10:30:27.078346+01:00",_x000D_
          "TotalRefreshCount": 3,_x000D_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"2018-11-23T10:21:50.5158875+01:00",_x000D_
          "LastRefreshDate": "2018-01-11T10:30:27.2971199+01:00",_x000D_
          "TotalRefreshCount": 3,_x000D_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"2018-11-23T10:21:50.5158875+01:00",_x000D_
          "LastRefreshDate": "2018-01-10T18:08:03.2926454+01:00",_x000D_
          "TotalRefreshCount": 2,_x000D_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"2018-11-23T10:21:50.5158875+01:00",_x000D_
          "LastRefreshDate": "2018-01-10T18:07:32.7466928+01:00",_x000D_
          "TotalRefreshCount": 1,_x000D_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"2018-11-23T10:21:50.5158875+01:00",_x000D_
          "LastRefreshDate": "2018-01-11T10:30:27.1157153+01:00",_x000D_
          "TotalRefreshCount": 3,_x000D_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"2018-11-23T10:21:50.5158875+01:00",_x000D_
          "LastRefreshDate": "2018-01-11T10:30:27.2472275+01:00",_x000D_
          "TotalRefreshCount": 3,_x000D_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"2018-11-23T10:21:50.5158875+01:00",_x000D_
          "LastRefreshDate": "2018-01-11T10:30:27.078346+01:00",_x000D_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"2018-11-23T10:21:50.5158875+01:00",_x000D_
          "LastRefreshDate": "2018-01-11T10:30:27.2991256+01:00",_x000D_
          "TotalRefreshCount": 3,_x000D_
          "CustomInfo": {}_x000D_
        }_x000D_
      },_x000D_
      "177": {_x000D_
        "$type": "Inside.Core.Formula.Definition.DefinitionAC, Inside.Core.Formula",_x000D_
        "ID": 177,_x000D_
        "Results": [_x000D_
          [_x000D_
            -29740.0_x000D_
          ]_x000D_
        ],_x000D_
        "Statistics": {_x000D_
          "CreationDate": "2018-11-23T10:21:50.5168856+01:00",_x000D_
          "LastRefreshDate": "2018-01-11T10:30:27.1157153+01:00",_x000D_
          "TotalRefreshCount": 3,_x000D_
          "CustomInfo": {}_x000D_
        }_x000D_
      },_x000D_
      "178": {_x000D_
        "$type": "Inside.Core.Formula.Definition.DefinitionAC, Inside.Core.Formula",_x000D_
        "ID": 178,_x000D_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"2018-11-23T10:21:50.5168856+01:00",_x000D_
          "LastRefreshDate": "2018-01-11T10:30:27.078346+01:00",_x000D_
          "TotalRefreshCount": 3,_x000D_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"2018-11-23T10:21:50.5168856+01:00",_x000D_
          "LastRefreshDate": "2018-01-11T10:30:27.3006304+01:00",_x000D_
          "TotalRefreshCount": 3,_x000D_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"2018-11-23T10:21:50.5168856+01:00",_x000D_
          "LastRefreshDate": "2018-01-11T10:30:27.1157153+01:00",_x000D_
          "TotalRefreshCount": 3,_x000D_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"2018-11-23T10:21:50.5168856+01:00",_x000D_
          "LastRefreshDate": "2018-01-10T18:07:33.9207103+01:00",_x000D_
          "TotalRefreshCount": 1,_x000D_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"2018-11-23T10:21:50.5168856+01:00",_x000D_
          "LastRefreshDate": "2018-01-10T18:07:34.0161711+01:00",_x000D_
          "TotalRefreshCount": 1,_x000D_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"2018-11-23T10:21:50.5168856+01:00",_x000D_
          "LastRefreshDate": "2018-01-11T10:30:27.078346+01:00",_x000D_
          "TotalRefreshCount": 3,_x000D_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"2018-11-23T10:21:50.5168856+01:00",_x000D_
          "LastRefreshDate": "2018-01-11T10:30:27.3162673+01:00",_x000D_
          "TotalRefreshCount": 3,_x000D_
          "CustomInfo": {}_x000D_
        }_x000D_
      },_x000D_
      "187": {_x000D_
        "$type": "Inside.Core.Formula.Definition.DefinitionAC, Inside.Core.Formula",_x000D_
        "ID": 187,_x000D_
        "Results": [_x000D_
          [_x000D_
            -1532266.53_x000D_
          ]_x000D_
        ],_x000D_
        "Statistics": {_x000D_
          "CreationDate": "2018-11-23T10:21:50.5168856+01:00",_x000D_
          "LastRefreshDate": "2018-01-11T10:30:27.1157153+01:00",_x000D_
          "TotalRefreshCount": 3,_x000D_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"2018-11-23T10:21:50.5168856+01:00",_x000D_
          "LastRefreshDate": "2018-01-11T10:30:27.078346+01:00",_x000D_
          "TotalRefreshCount": 3,_x000D_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"2018-11-23T10:21:50.5168856+01:00",_x000D_
          "LastRefreshDate": "2018-01-11T10:30:27.3162673+01:00",_x000D_
          "TotalRefreshCount": 3,_x000D_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"2018-11-23T10:21:50.5168856+01:00",_x000D_
          "LastRefreshDate": "2018-01-11T10:30:27.1157153+01:00",_x000D_
          "TotalRefreshCount": 3,_x000D_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"2018-11-23T10:21:50.5168856+01:00",_x000D_
          "LastRefreshDate": "2018-01-11T10:30:27.078346+01:00",_x000D_
          "TotalRefreshCount": 3,_x000D_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"2018-11-23T10:21:50.5168856+01:00",_x000D_
          "LastRefreshDate": "2018-01-11T10:30:27.3162673+01:00",_x000D_
          "TotalRefreshCount": 3,_x000D_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"2018-11-23T10:21:50.5168856+01:00",_x000D_
          "LastRefreshDate": "2018-01-11T10:30:27.1157153+01:00",_x000D_
          "TotalRefreshCount": 3,_x000D_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"2018-11-23T10:21:50.5168856+01:00",_x000D_
          "LastRefreshDate": "2018-01-11T10:30:27.078346+01:00",_x000D_
          "TotalRefreshCount": 3,_x000D_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"2018-11-23T10:21:50.5168856+01:00",_x000D_
          "LastRefreshDate": "2018-01-11T10:30:27.3162673+01:00",_x000D_
          "TotalRefreshCount": 3,_x000D_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"2018-11-23T10:21:50.5168856+01:00",_x000D_
          "LastRefreshDate": "2018-01-11T10:30:27.1313487+01:00",_x000D_
          "TotalRefreshCount": 3,_x000D_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"201": {_x000D_
        "$type": "Inside.Core.Formula.Definition.DefinitionAC, Inside.Core.Formula",_x000D_
        "ID": 201,_x000D_
        "Results": [_x000D_
          [_x000D_
            -31972.66_x000D_
          ]_x000D_
        ],_x000D_
        "Statistics": {_x000D_
          "CreationDate": "2018-11-23T10:21:50.5168856+01:00",_x000D_
          "LastRefreshDate": "2018-01-11T10:30:27.0945471+01:00",_x000D_
          "TotalRefreshCount": 3,_x000D_
          "CustomInfo": {}_x000D_
        }_x000D_
      },_x000D_
      "202": {_x000D_
        "$type": "Inside.Core.Formula.Definition.Definiti</t>
  </si>
  <si>
    <t xml:space="preserve">onAC, Inside.Core.Formula",_x000D_
        "ID": 202,_x000D_
        "Results": [_x000D_
          [_x000D_
            0.0_x000D_
          ]_x000D_
        ],_x000D_
        "Statistics": {_x000D_
          "CreationDate": "2018-11-23T10:21:50.5168856+01:00",_x000D_
          "LastRefreshDate": "2018-01-11T10:30:27.3162673+01:00",_x000D_
          "TotalRefreshCount": 3,_x000D_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"2018-11-23T10:21:50.5168856+01:00",_x000D_
          "LastRefreshDate": "2018-01-11T10:30:27.1313487+01:00",_x000D_
          "TotalRefreshCount": 3,_x000D_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"2018-11-23T10:21:50.5168856+01:00",_x000D_
          "LastRefreshDate": "2018-01-11T10:30:27.0965524+01:00",_x000D_
          "TotalRefreshCount": 3,_x000D_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"2018-11-23T10:21:50.5168856+01:00",_x000D_
          "LastRefreshDate": "2018-01-11T10:30:27.3162673+01:00",_x000D_
          "TotalRefreshCount": 3,_x000D_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"2018-11-23T10:21:50.5168856+01:00",_x000D_
          "LastRefreshDate": "2018-01-11T10:30:27.1470311+01:00",_x000D_
          "TotalRefreshCount": 3,_x000D_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"2018-11-23T10:21:50.5168856+01:00",_x000D_
          "LastRefreshDate": "2018-01-11T10:30:27.2628538+01:00",_x000D_
          "TotalRefreshCount": 3,_x000D_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"2018-11-23T10:21:50.5168856+01:00",_x000D_
          "LastRefreshDate": "2018-01-10T18:07:36.8760125+01:00",_x000D_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"2018-11-23T10:21:50.5168856+01:00",_x000D_
          "LastRefreshDate": "2018-01-10T18:07:36.981426+01:00",_x000D_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"2018-11-23T10:21:50.5178851+01:00",_x000D_
          "LastRefreshDate": "2018-01-10T18:07:37.0940277+01:00",_x000D_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"2018-11-23T10:21:50.5178851+01:00",_x000D_
          "LastRefreshDate": "2018-01-10T18:07:37.1988036+01:00",_x000D_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"2018-11-23T10:21:50.5178851+01:00",_x000D_
          "LastRefreshDate": "2018-01-11T10:30:27.0985518+01:00",_x000D_
          "TotalRefreshCount": 3,_x000D_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"2018-11-23T10:21:50.5178851+01:00",_x000D_
          "LastRefreshDate": "2018-01-11T10:30:27.3162673+01:00",_x000D_
          "TotalRefreshCount": 3,_x000D_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"2018-11-23T10:21:50.5178851+01:00",_x000D_
          "LastRefreshDate": "2018-01-11T10:30:27.1470311+01:00",_x000D_
          "TotalRefreshCount": 3,_x000D_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"2018-11-23T10:21:50.5178851+01:00",_x000D_
          "LastRefreshDate": "2018-01-11T10:30:27.2628538+01:00",_x000D_
          "TotalRefreshCount": 3,_x000D_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"2018-11-23T10:21:50.5178851+01:00",_x000D_
          "LastRefreshDate": "2018-01-11T10:30:27.1000562+01:00",_x000D_
          "TotalRefreshCount": 3,_x000D_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"2018-11-23T10:21:50.5178851+01:00",_x000D_
          "LastRefreshDate": "2018-01-11T10:30:27.3162673+01:00",_x000D_
          "TotalRefreshCount": 3,_x000D_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"2018-11-23T10:21:50.5178851+01:00",_x000D_
          "LastRefreshDate": "2018-01-11T10:30:27.1470311+01:00",_x000D_
          "TotalRefreshCount": 3,_x000D_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"2018-11-23T10:21:50.5178851+01:00",_x000D_
          "LastRefreshDate": "2018-01-11T10:30:27.2784801+01:00",_x000D_
          "TotalRefreshCount": 3,_x000D_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"2018-11-23T10:21:50.5178851+01:00",_x000D_
          "LastRefreshDate": "2018-01-11T10:30:27.1000562+01:00",_x000D_
          "TotalRefreshCount": 3,_x000D_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"2018-11-23T10:21:50.5178851+01:00",_x000D_
          "LastRefreshDate": "2018-01-11T10:30:27.3323906+01:00",_x000D_
          "TotalRefreshCount": 3,_x000D_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"2018-11-23T10:21:50.5178851+01:00",_x000D_
          "LastRefreshDate": "2018-01-11T10:30:27.1470311+01:00",_x000D_
          "TotalRefreshCount": 3,_x000D_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"2018-11-23T10:21:50.5178851+01:00",_x000D_
          "LastRefreshDate": "2018-01-11T10:30:27.2784801+01:00",_x000D_
          "TotalRefreshCount": 3,_x000D_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"2018-11-23T10:21:50.5178851+01:00",_x000D_
          "LastRefreshDate": "2018-01-11T10:30:27.1000562+01:00",_x000D_
          "TotalRefreshCount": 3,_x000D_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"2018-11-23T10:21:50.5178851+01:00",_x000D_
          "LastRefreshDate": "2018-01-11T10:30:27.3363962+01:00",_x000D_
          "TotalRefreshCount": 3,_x000D_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"2018-11-23T10:21:50.5178851+01:00",_x000D_
          "LastRefreshDate": "2018-01-11T10:30:27.1470311+01:00",_x000D_
          "TotalRefreshCount": 3,_x000D_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"2018-11-23T10:21:50.5178851+01:00",_x000D_
          "LastRefreshDate": "2018-01-11T10:30:27.2784801+01:00",_x000D_
          "TotalRefreshCount": 3,_x000D_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"2018-11-23T10:21:50.5178851+01:00",_x000D_
          "LastRefreshDate": "2018-01-10T18:07:39.3409034+01:00",_x000D_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"2018-11-23T10:21:50.5178851+01:00",_x000D_
          "LastRefreshDate": "2018-01-10T18:07:39.4797449+01:00",_x000D_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"2018-11-23T10:21:50.5178851+01:00",_x000D_
          "LastRefreshDate": "2018-01-11T10:30:27.1000562+01:00",_x000D_
          "TotalRefreshCount": 3,_x000D_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"2018-11-23T10:21:50.5178851+01:00",_x000D_
          "LastRefreshDate": "2018-01-11T10:30:27.3404013+01:00",_x000D_
          "TotalRefreshCount": 3,_x000D_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"2018-11-23T10:21:50.5178851+01:00",_x000D_
          "LastRefreshDate": "2018-01-11T10:30:27.1470311+01:00",_x000D_
          "TotalRefreshCount": 3,_x000D_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"2018-11-23T10:21:50.5178851+01:00",_x000D_
          "LastRefreshDate": "2018-01-11T10:30:27.2784801+01:00",_x000D_
          "TotalRefreshCount": 3,_x000D_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"2018-11-23T10:21:50.5178851+01:00",_x000D_
          "LastRefreshDate": "2018-01-11T10:30:27.1000562+01:00",_x000D_
          "TotalRefreshCount": 3,_x000D_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"2018-11-23T10:21:50.5178851+01:00",_x000D_
          "LastRefreshDate": "2018-01-11T10:30:27.3444159+01:00",_x000D_
          "TotalRefreshCount": 3,_x000D_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"2018-11-23T10:21:50.5178851+01:00",_x000D_
          "LastRefreshDate": "2018-01-11T10:30:27.1470311+01:00",_x000D_
          "TotalRefreshCount": 3,_x000D_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"2018-11-23T10:21:50.5178851+01:00",_x000D_
          "LastRefreshDate": "2018-01-11T10:30:27.2784801+01:00",_x000D_
          "TotalRefreshCount": 3,_x000D_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"2018-11-23T10:21:50.5178851+01:00",_x000D_
          "LastRefreshDate": "2018-01-10T18:07:42.3969449+01:00",_x000D_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"2018-11-23T10:21:50.5178851+01:00",_x000D_
          "LastRefreshDate": "2018-01-10T18:07:42.518222+01:00",_x000D_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"2018-11-23T10:21:50.5178851+01:00",_x000D_
          "LastRefreshDate": "2018-01-10T18:07:42.6433936+01:00",_x000D_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"2018-11-23T10:21:50.5178851+01:00",_x000D_
          "LastRefreshDate": "2018-01-10T18:07:42.797128+01:00",_x000D_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"2018-11-23T10:21:50.5178851+01:00",_x000D_
          "LastRefreshDate": "2018-01-10T18:07:42.9278012+01:00",_x000D_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"2018-11-23T10:21:50.5178851+01:00",_x000D_
          "LastRefreshDate": "2018-01-10T18:07:43.0546522+01:00",_x000D_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"2018-11-23T10:21:50.5178851+01:00",_x000D_
          "LastRefreshDate": "2018-01-11T10:30:27.1000562+01:00",_x000D_
          "TotalRefreshCount": 3,_x000D_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"2018-11-23T10:21:50.5188849+01:00",_x000D_
          "LastRefreshDate": "2018-01-11T10:30:27.3444159+01:00",_x000D_
          "TotalRefreshCount": 3,_x000D_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"2018-11-23T10:21:50.5188849+01:00",_x000D_
          "LastRefreshDate": "2018-01-11T10:30:27.1470311+01:00",_x000D_
          "TotalRefreshCount": 3,_x000D_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"2018-11-23T10:21:50.5188849+01:00",_x000D_
          "LastRefreshDate": "2018-01-11T10:30:27.2784801+01:00",_x000D_
          "TotalRefreshCount": 3,_x000D_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"2018-11-23T10:21:50.5188849+01:00",_x000D_
          "LastRefreshDate": "2018-01-11T10:30:27.1000562+01:00",_x000D_
          "TotalRefreshCount": 3,_x000D_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"2018-11-23T10:21:50.5188849+01:00",_x000D_
          "LastRefreshDate": "2018-01-11T10:30:27.348412+01:00",_x000D_
          "TotalRefreshCount": 3,_x000D_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"2018-11-23T10:21:50.5188849+01:00",_x000D_
          "LastRefreshDate": "2018-01-10T18:07:44.0012943+01:00",_x000D_
          "TotalRefreshCount": 1,_x000D_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"2018-11-23T10:21:50.5188849+01:00",_x000D_
          "LastRefreshDate": "2018-01-10T18:07:44.1442689+01:00",_x000D_
          "TotalRefreshCount": 1,_x000D_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"2018-11-23T10:21:50.5188849+01:00",_x000D_
          "LastRefreshDate": "2018-01-11T10:30:27.1625681+01:00",_x000D_
          "TotalRefreshCount": 3,_x000D_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"2018-11-23T10:21:50.5188849+01:00",_x000D_
          "LastRefreshDate": "2018-01-11T10:30:27.2784801+01:00",_x000D_
          "TotalRefreshCount": 3,_x000D_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"2018-11-23T10:21:50.5188849+01:00",_x000D_
          "LastRefreshDate": "2018-01-11T10:30:27.1000562+01:00",_x000D_
          "TotalRefreshCount": 3,_x000D_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"2018-11-23T10:21:50.5188849+01:00",_x000D_
          "LastRefreshDate": "2018-01-11T10:30:27.348412+01:00",_x000D_
          "TotalRefreshCount": 3,_x000D_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"2018-11-23T10:21:50.5188849+01:00",_x000D_
          "LastRefreshDate": "2018-01-11T10:30:27.1625681+01:00",_x000D_
          "TotalRefreshCount": 3,_x000D_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"2018-11-23T10:21:50.5188849+01:00",_x000D_
          "LastRefreshDate": "2018-01-11T10:30:27.2784801+01:00",_x000D_
          "TotalRefreshCount": 3,_x000D_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"2018-11-23T10:21:50.5188849+01:00",_x000D_
          "LastRefreshDate": "2018-01-10T18:07:44.9671767+01:00",_x000D_
          "TotalRefreshCount": 1,_x000D_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"2018-11-23T10:21:50.5188849+01:00",_x000D_
          "LastRefreshDate": "2018-01-10T18:07:45.1113952+01:00",_x000D_
          "TotalRefreshCount": 1,_x000D_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"2018-11-23T10:21:50.5188849+01:00",_x000D_
          "LastRefreshDate": "2018-01-10T18:07:45.2839407+01:00",_x000D_
          "TotalRefreshCount": 1,_x000D_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"2018-11-23T10:21:50.5188849+01:00",_x000D_
          "LastRefreshDate": "2018-01-10T18:07:45.3877215+01:00",_x000D_
          "TotalRefreshCount": 1,_x000D_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"2018-11-23T10:21:50.5188849+01:00",_x000D_
          "LastRefreshDate": "2018-01-11T10:30:27.1000562+01:00",_x000D_
          "TotalRefreshCount": 3,_x000D_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"2018-11-23T10:21:50.5188849+01:00",_x000D_
          "LastRefreshDate": "2018-01-11T10:30:27.3524167+01:00",_x000D_
          "TotalRefreshCount": 3,_x000D_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"2018-11-23T10:21:50.5188849+01:00",_x000D_
          "LastRefreshDate": "2018-01-11T10:30:27.1625681+01:00",_x000D_
          "TotalRefreshCount": 3,_x000D_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"2018-11-23T10:21:50.5188849+01:00",_x000D_
          "LastRefreshDate": "2018-01-11T10:30:27.2951145+01:00",_x000D_
          "TotalRefreshCount": 3,_x000D_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"2018-11-23T10:21:50.5188849+01:00",_x000D_
          "LastRefreshDate": "2018-01-10T18:07:45.9139765+01:00",_x000D_
          "TotalRefreshCount": 1,_x000D_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"2018-11-23T10:21:50.5188849+01:00",_x000D_
          "LastRefreshDate": "2018-01-10T18:07:46.0067541+01:00",_x000D_
          "TotalRefreshCount": 1,_x000D_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"2018-11-23T10:21:50.5188849+01:00",_x000D_
          "LastRefreshDate": "2018-01-10T18:07:46.1069856+01:00",_x000D_
          "TotalRefreshCount": 1,_x000D_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"2018-11-23T10:21:50.5188849+01:00",_x000D_
          "LastRefreshDate": "2018-01-10T18:07:46.2023354+01:00",_x000D_
          "TotalRefreshCount": 1,_x000D_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"2018-11-23T10:21:50.5188849+01:00",_x000D_
          "LastRefreshDate": "2018-01-10T18:07:46.2996166+01:00",_x000D_
          "TotalRefreshCount": 1,_x000D_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"2018-11-23T10:21:50.5188849+01:00",_x000D_
          "LastRefreshDate": "2018-01-10T18:07:46.3973641+01:00",_x000D_
          "TotalRefreshCount": 1,_x000D_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"2018-11-23T10:21:50.5188849+01:00",_x000D_
          "LastRefreshDate": "2018-01-10T18:07:46.550637+01:00",_x000D_
          "TotalRefreshCount": 1,_x000D_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"2018-11-23T10:21:50.5188849+01:00",_x000D_
          "LastRefreshDate": "2018-01-10T18:07:46.7181004+01:00",_x000D_
          "TotalRefreshCount": 1,_x000D_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"2018-11-23T10:21:50.5188849+01:00",_x000D_
          "LastRefreshDate": "2018-01-10T18:07:46.8251195+01:00",_x000D_
          "TotalRefreshCount": 1,_x000D_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"2018-11-23T10:21:50.5188849+01:00",_x000D_
          "LastRefreshDate": "2018-01-10T18:07:46.9097245+01:00",_x000D_
     </t>
  </si>
  <si>
    <t xml:space="preserve">     "TotalRefreshCount": 1,_x000D_
          "CustomInfo": {}_x000D_
        }_x000D_
      },_x000D_
      "277": {_x000D_
        "$type": "Inside.Core.Formula.Definition.DefinitionAC, Inside.Core.Formula",_x000D_
        "ID": 277,_x000D_
        "Results": [_x000D_
          [_x000D_
            46420.26_x000D_
          ]_x000D_
        ],_x000D_
        "Statistics": {_x000D_
          "CreationDate": "2018-11-23T10:21:50.5188849+01:00",_x000D_
          "LastRefreshDate": "2018-01-11T10:30:27.1625681+01:00",_x000D_
          "TotalRefreshCount": 3,_x000D_
          "CustomInfo": {}_x000D_
        }_x000D_
      },_x000D_
      "278": {_x000D_
        "$type": "Inside.Core.Formula.Definition.DefinitionAC, Inside.Core.Formula",_x000D_
        "ID": 278,_x000D_
        "Results": [_x000D_
          [_x000D_
            120066.13_x000D_
          ]_x000D_
        ],_x000D_
        "Statistics": {_x000D_
          "CreationDate": "2018-11-23T10:21:50.5188849+01:00",_x000D_
          "LastRefreshDate": "2018-01-11T10:30:27.1625681+01:00",_x000D_
          "TotalRefreshCount": 3,_x000D_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"2018-11-23T10:21:50.5188849+01:00",_x000D_
          "LastRefreshDate": "2018-01-11T10:02:59.6070915+01:00",_x000D_
          "TotalRefreshCount": 2,_x000D_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"2018-11-23T10:21:50.5198839+01:00",_x000D_
          "LastRefreshDate": "2018-01-11T10:30:26.9624016+01:00",_x000D_
          "TotalRefreshCount": 3,_x000D_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"2018-11-23T10:21:50.5198839+01:00",_x000D_
          "LastRefreshDate": "2018-01-11T10:30:27.1625681+01:00",_x000D_
          "TotalRefreshCount": 3,_x000D_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"2018-11-23T10:21:50.5198839+01:00",_x000D_
          "LastRefreshDate": "2018-01-11T10:30:27.1625681+01:00",_x000D_
          "TotalRefreshCount": 3,_x000D_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"287": {_x000D_
        "$type": "Inside.Core.Formula.Definition.DefinitionAC, Inside.Core.Formula",_x000D_
        "ID": 287,_x000D_
        "Results": [_x000D_
          [_x000D_
            -29740.0_x000D_
          ]_x000D_
        ],_x000D_
        "Statistics": {_x000D_
          "CreationDate": "2018-11-23T10:21:50.5198839+01:00",_x000D_
          "LastRefreshDate": "2018-01-11T10:30:27.1625681+01:00",_x000D_
          "TotalRefreshCount": 3,_x000D_
          "CustomInfo": {}_x000D_
        }_x000D_
      },_x000D_
      "288": {_x000D_
        "$type": "Inside.Core.Formula.Definition.DefinitionAC, Inside.Core.Formula",_x000D_
        "ID": 288,_x000D_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"2018-11-23T10:21:50.5198839+01:00",_x000D_
          "LastRefreshDate": "2018-01-11T10:30:27.1625681+01:00",_x000D_
          "TotalRefreshCount": 3,_x000D_
          "CustomInfo": {}_x000D_
        }_x000D_
      },_x000D_
      "290": {_x000D_
        "$type": "Inside.Core.Formula.Definition.DefinitionAC, Inside.Core.Formula",_x000D_
        "ID": 290,_x000D_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"291": {_x000D_
        "$type": "Inside.Core.Formula.Definition.DefinitionAC, Inside.Core.Formula",_x000D_
        "ID": 291,_x000D_
        "Results": [_x000D_
          [_x000D_
            501147.01999999996_x000D_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"293": {_x000D_
        "$type": "Inside.Core.Formula.Definition.DefinitionAC, Inside.Core.Formula",_x000D_
        "ID": 293,_x000D_
        "Results": [_x000D_
          [_x000D_
            -212157.25999999998_x000D_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"2018-11-23T10:21:50.5198839+01:00",_x000D_
          "LastRefreshDate": "2018-01-11T10:30:26.9780263+01:00",_x000D_
          "TotalRefreshCount": 3,_x000D_
          "CustomInfo": {}_x000D_
        }_x000D_
      },_x000D_
      "295": {_x000D_
        "$type": "Inside.Core.Formula.Definition.DefinitionAC, Inside.Core.Formula",_x000D_
        "ID": 295,_x000D_
        "Results": [_x000D_
          [_x000D_
            -1532266.53_x000D_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"2018-11-23T10:21:50.5198839+01:00",_x000D_
          "LastRefreshDate": "2018-01-11T10:30:26.9957025+01:00",_x000D_
          "TotalRefreshCount": 3,_x000D_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"2018-11-23T10:21:50.5198839+01:00",_x000D_
          "LastRefreshDate": "2018-01-11T10:30:26.9976996+01:00",_x000D_
          "TotalRefreshCount": 3,_x000D_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"2018-11-23T10:21:50.5198839+01:00",_x000D_
          "LastRefreshDate": "2018-01-11T10:30:26.9997045+01:00",_x000D_
          "TotalRefreshCount": 3,_x000D_
          "CustomInfo": {}_x000D_
        }_x000D_
      },_x000D_
      "301": {_x000D_
        "$type": "Inside.Core.Formula.Definition.DefinitionAC, Inside.Core.Formula",_x000D_
        "ID": 301,_x000D_
        "Results": [_x000D_
          [_x000D_
            -128907.06000000001_x000D_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"2018-11-23T10:21:50.5198839+01:00",_x000D_
          "LastRefreshDate": "2018-01-11T10:30:27.0002118+01:00",_x000D_
          "TotalRefreshCount": 3,_x000D_
          "CustomInfo": {}_x000D_
        }_x000D_
      },_x000D_
      "303": {_x000D_
        "$type": "Inside.Core.Formula.Definition.DefinitionAC, Inside.Core.Formula",_x000D_
        "ID": 303,_x000D_
        "Results": [_x000D_
          [_x000D_
            -16668.0_x000D_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"2018-11-23T10:21:50.5198839+01:00",_x000D_
          "LastRefreshDate": "2018-01-11T10:30:27.0002118+01:00",_x000D_
          "TotalRefreshCount": 3,_x000D_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"2018-11-23T10:21:50.5198839+01:00",_x000D_
          "LastRefreshDate": "2018-01-11T10:30:27.1781932+01:00",_x000D_
          "TotalRefreshCount": 3,_x000D_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"2018-11-23T10:21:50.5198839+01:00",_x000D_
          "LastRefreshDate": "2018-01-11T10:30:27.0002118+01:00",_x000D_
          "TotalRefreshCount": 3,_x000D_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"2018-11-23T10:21:50.5198839+01:00",_x000D_
          "LastRefreshDate": "2018-01-11T10:30:27.1948265+01:00",_x000D_
          "TotalRefreshCount": 3,_x000D_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"2018-11-23T10:21:50.5198839+01:00",_x000D_
          "LastRefreshDate": "2018-01-11T10:30:27.0002118+01:00",_x000D_
          "TotalRefreshCount": 3,_x000D_
          "CustomInfo": {}_x000D_
        }_x000D_
      },_x000D_
      "309": {_x000D_
        "$type": "Inside.Core.Formula.Definition.DefinitionAC, Inside.Core.Formula",_x000D_
        "ID": 309,_x000D_
        "Results": [_x000D_
          [_x000D_
            -56304.59_x000D_
          ]_x000D_
        ],_x000D_
        "Statistics": {_x000D_
          "CreationDate": "2018-11-23T10:21:50.5198839+01:00",_x000D_
          "LastRefreshDate": "2018-01-11T10:30:27.1968318+01:00",_x000D_
          "TotalRefreshCount": 3,_x000D_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"2018-11-23T10:21:50.5198839+01:00",_x000D_
          "LastRefreshDate": "2018-01-11T10:30:27.0002118+01:00",_x000D_
          "TotalRefreshCount": 3,_x000D_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"2018-11-23T10:21:50.5208846+01:00",_x000D_
          "LastRefreshDate": "2018-01-11T10:30:27.1988371+01:00",_x000D_
          "TotalRefreshCount": 3,_x000D_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"2018-11-23T10:21:50.5208846+01:00",_x000D_
          "LastRefreshDate": "2018-01-11T10:30:27.0002118+01:00",_x000D_
          "TotalRefreshCount": 3,_x000D_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"2018-11-23T10:21:50.5208846+01:00",_x000D_
          "LastRefreshDate": "2018-01-11T10:30:27.0158709+01:00",_x000D_
          "TotalRefreshCount": 3,_x000D_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"2018-11-23T10:21:50.5208846+01:00",_x000D_
          "LastRefreshDate": "2018-01-11T10:30:27.0158709+01:00",_x000D_
          "TotalRefreshCount": 3,_x000D_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"2018-11-23T10:21:50.5208846+01:00",_x000D_
          "LastRefreshDate": "2018-01-11T10:06:15.1651206+01:00",_x000D_
          "TotalRefreshCount": 1,_x000D_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"2018-11-23T10:21:50.5208846+01:00",_x000D_
          "LastRefreshDate": "2018-01-11T10:06:15.2810337+01:00",_x000D_
          "TotalRefreshCount": 1,_x000D_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"2018-11-23T10:21:50.5208846+01:00",_x000D_
          "LastRefreshDate": "2018-01-11T10:30:27.0158709+01:00",_x000D_
          "TotalRefreshCount": 3,_x000D_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"2018-11-23T10:21:50.5208846+01:00",_x000D_
          "LastRefreshDate": "2018-01-11T10:30:27.0158709+01:00",_x000D_
          "TotalRefreshCount": 3,_x000D_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"2018-11-23T10:21:50.5208846+01:00",_x000D_
          "LastRefreshDate": "2018-01-11T10:30:27.0158709+01:00",_x000D_
          "TotalRefreshCount": 3,_x000D_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         "CreationDate": "2018-11-23T10:21:50.5208846+01:00",_x000D_
          "LastRefreshDate": "2018-01-11T10:30:27.0158709+01:00",_x000D_
          "TotalRefreshCount": 3,_x000D_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"2018-11-23T10:21:50.5208846+01:00",_x000D_
          "LastRefreshDate": "2018-01-11T10:30:27.0314663+01:00",_x000D_
          "TotalRefreshCount": 3,_x000D_
          "CustomInfo": {}_x000D_
        }_x000D_
      },_x000D_
      "329": {_x000D_
        "$type": "Inside.Core.Formula.Definition.DefinitionAC, Inside.Core.Formula",_x000D_
        "ID": 329,_x000D_
        "Results": [_x000D_
          [_x000D_
            0.0_x000D_
          ]_x000D_
        ],_x000D_
        "Statistics": {_x000D_
          "CreationDate": "2018-11-23T10:21:50.5208846+01:00",_x000D_
          "LastRefreshDate": "2018-01-11T10:30:27.2003411+01:00",_x000D_
          "TotalRefreshCount": 3,_x000D_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"2018-11-23T10:21:50.5208846+01:00",_x000D_
          "LastRefreshDate": "2018-01-11T10:30:27.0314663+01:00",_x000D_
          "TotalRefreshCount": 3,_x000D_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"2018-11-23T10:21:50.5208846+01:00",_x000D_
          "LastRefreshDate": "2018-01-11T10:30:27.2316925+01:00",_x000D_
          "TotalRefreshCount": 3,_x000D_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"2018-11-23T10:21:50.5208846+01:00",_x000D_
          "LastRefreshDate": "2018-01-11T10:30:27.0314663+01:00",_x000D_
          "TotalRefreshCount": 3,_x000D_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"2018-11-23T10:21:50.5208846+01:00",_x000D_
          "LastRefreshDate": "2018-01-11T10:06:32.8426136+01:00",_x000D_
          "TotalRefreshCount": 1,_x000D_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"2018-11-23T10:21:50.5208846+01:00",_x000D_
          "LastRefreshDate": "2018-01-11T10:06:32.9425588+01:00",_x000D_
          "TotalRefreshCount": 1,_x000D_
          "CustomInfo": {}_x000D_
        }_x000D_
      },_x000D_
      "335": {_x000D_
        "$type": "Inside.Core.Formula.Definition.DefinitionAC, Inside.Core.Formula",_x000D_
        "ID": 335,_x000D_
        "Results": [_x000D_
          [_x000D_
            -69.44_x000D_
          ]_x000D_
        ],_x000D_
        "Statistics": {_x000D_
          "CreationDate": "2018-11-23T10:21:50.5208846+01:00",_x000D_
          "LastRefreshDate": "2018-01-11T10:30:27.2316925+01:00",_x000D_
          "TotalRefreshCount": 3,_x000D_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"2018-11-23T10:21:50.5208846+01:00",_x000D_
          "LastRefreshDate": "2018-01-11T10:30:27.0314663+01:00",_x000D_
          "TotalRefreshCount": 3,_x000D_
          "CustomInfo": {}_x000D_
        }_x000D_
      },_x000D_
      "337": {_x000D_
        "$type": "Inside.Core.Formula.Definition.DefinitionAC, Inside.Core.Formula",_x000D_
        "ID": 337,_x000D_
        "Results": [_x000D_
          [_x000D_
            0.0_x000D_
          ]_x000D_
        ],_x000D_
        "Statistics": {_x000D_
          "CreationDate": "2018-11-23T10:21:50.5208846+01:00",_x000D_
          "LastRefreshDate": "2018-01-11T10:30:27.2316925+01:00",_x000D_
          "TotalRefreshCount": 3,_x000D_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"2018-11-23T10:21:50.5208846+01:00",_x000D_
          "LastRefreshDate": "2018-01-11T10:30:27.0314663+01:00",_x000D_
          "TotalRefreshCount": 3,_x000D_
          "CustomInfo": {}_x000D_
        }_x000D_
      },_x000D_
      "339": {_x000D_
        "$type": "Inside.Core.Formula.Definition.DefinitionAC, Inside.Core.Formula",_x000D_
        "ID": 339,_x000D_
        "Results": [_x000D_
          [_x000D_
            0.0_x000D_
          ]_x000D_
        ],_x000D_
        "Statistics": {_x000D_
          "CreationDate": "2018-11-23T10:21:50.5218828+01:00",_x000D_
          "LastRefreshDate": "2018-01-11T10:30:27.2316925+01:00",_x000D_
          "TotalRefreshCount": 3,_x000D_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"2018-11-23T10:21:50.5218828+01:00",_x000D_
          "LastRefreshDate": "2018-01-11T10:30:27.0314663+01:00",_x000D_
          "TotalRefreshCount": 3,_x000D_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"2018-11-23T10:21:50.5218828+01:00",_x000D_
          "LastRefreshDate": "2018-01-11T10:06:49.6009412+01:00",_x000D_
          "TotalRefreshCount": 1,_x000D_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"2018-11-23T10:21:50.5218828+01:00",_x000D_
          "LastRefreshDate": "2018-01-11T10:06:49.7168579+01:00",_x000D_
          "TotalRefreshCount": 1,_x000D_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"2018-11-23T10:21:50.5218828+01:00",_x000D_
          "LastRefreshDate": "2018-01-11T10:06:49.8323736+01:00",_x000D_
          "TotalRefreshCount": 1,_x000D_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"2018-11-23T10:21:50.5218828+01:00",_x000D_
          "LastRefreshDate": "2018-01-11T10:06:49.9479482+01:00",_x000D_
          "TotalRefreshCount": 1,_x000D_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"2018-11-23T10:21:50.5218828+01:00",_x000D_
          "LastRefreshDate": "2018-01-11T10:30:27.2316925+01:00",_x000D_
          "TotalRefreshCount": 3,_x000D_
          "CustomInfo": {}_x000D_
        }_x000D_
      },_x000D_
      "346": {_x000D_
        "$type": "Inside.Core.Formula.Definition.DefinitionAC, Inside.Core.Formula",_x000D_
        "ID": 346,_x000D_
        "Results": [_x000D_
          [_x000D_
            0.0_x000D_
          ]_x000D_
        ],_x000D_
        "Statistics": {_x000D_
          "CreationDate": "2018-11-23T10:21:50.5218828+01:00",_x000D_
          "LastRefreshDate": "2018-01-11T10:30:27.0628106+01:00",_x000D_
          "TotalRefreshCount": 3,_x000D_
          "CustomInfo": {}_x000D_
        }_x000D_
      },_x000D_
      "347": {_x000D_
        "$type": "Inside.Core.Formula.Definition.DefinitionAC, Inside.Core.Formula",_x000D_
        "ID": 347,_x000D_
        "Results": [_x000D_
          [_x000D_
            0.0_x000D_
          ]_x000D_
        ],_x000D_
        "Statistics": {_x000D_
          "CreationDate": "2018-11-23T10:21:50.5218828+01:00",_x000D_
          "LastRefreshDate": "2018-01-11T10:07:05.9678799+01:00",_x000D_
          "TotalRefreshCount": 1,_x000D_
          "CustomInfo": {}_x000D_
        }_x000D_
      },_x000D_
      "348": {_x000D_
        "$type": "Inside.Core.Formula.Definition.DefinitionAC, Inside.Core.Formula",_x000D_
        "ID": 348,_x000D_
        "Results": [_x000D_
          [_x000D_
            0.0_x000D_
          ]_x000D_
        ],_x000D_
        "Statistics": {_x000D_
          "CreationDate": "2018-11-23T10:21:50.5218828+01:00",_x000D_
          "LastRefreshDate": "2018-01-11T10:07:06.0837974+01:00",_x000D_
          "TotalRefreshCount": 1,_x000D_
          "CustomInfo": {}_x000D_
        }_x000D_
      },_x000D_
      "349": {_x000D_
        "$type": "Inside.Core.Formula.Definition.DefinitionAC, Inside.Core.Formula",_x000D_
        "ID": 349,_x000D_
        "Results": [_x000D_
          [_x000D_
            0.0_x000D_
          ]_x000D_
        ],_x000D_
        "Statistics": {_x000D_
          "CreationDate": "2018-11-23T10:21:50.5218828+01:00",_x000D_
          "LastRefreshDate": "2018-01-11T10:30:27.2472275+01:00",_x000D_
          "TotalRefreshCount": 3,_x000D_
          "CustomInfo": {}_x000D_
        }_x000D_
      },_x000D_
      "350": {_x000D_
        "$type": "Inside.Core.Formula.Definition.DefinitionAC, Inside.Core.Formula",_x000D_
        "ID": 350,_x000D_
        "Results": [_x000D_
          [_x000D_
            0.0_x000D_
          ]_x000D_
        ],_x000D_
        "Statistics": {_x000D_
          "CreationDate": "2018-11-23T10:21:50.5218828+01:00",_x000D_
          "LastRefreshDate": "2018-01-11T10:30:27.0628106+01:00",_x000D_
          "TotalRefreshCount": 3,_x000D_
          "CustomInfo": {}_x000D_
        }_x000D_
      },_x000D_
      "351": {_x000D_
        "$type": "Inside.Core.Formula.Definition.DefinitionAC, Inside.Core.Formula",_x000D_
        "ID": 3</t>
  </si>
  <si>
    <t>51,_x000D_
        "Results": [_x000D_
          [_x000D_
            0.0_x000D_
          ]_x000D_
        ],_x000D_
        "Statistics": {_x000D_
          "CreationDate": "2018-11-23T10:21:50.5218828+01:00",_x000D_
          "LastRefreshDate": "2018-01-11T10:30:27.2472275+01:00",_x000D_
          "TotalRefreshCount": 3,_x000D_
          "CustomInfo": {}_x000D_
        }_x000D_
      },_x000D_
      "352": {_x000D_
        "$type": "Inside.Core.Formula.Definition.DefinitionAC, Inside.Core.Formula",_x000D_
        "ID": 352,_x000D_
        "Results": [_x000D_
          [_x000D_
            0.0_x000D_
          ]_x000D_
        ],_x000D_
        "Statistics": {_x000D_
          "CreationDate": "2018-11-23T10:21:50.5218828+01:00",_x000D_
          "LastRefreshDate": "2018-01-11T10:30:27.0628106+01:00",_x000D_
          "TotalRefreshCount": 3,_x000D_
          "CustomInfo": {}_x000D_
        }_x000D_
      },_x000D_
      "353": {_x000D_
        "$type": "Inside.Core.Formula.Definition.DefinitionAC, Inside.Core.Formula",_x000D_
        "ID": 353,_x000D_
        "Results": [_x000D_
          [_x000D_
            0.0_x000D_
          ]_x000D_
        ],_x000D_
        "Statistics": {_x000D_
          "CreationDate": "2018-11-23T10:21:50.5218828+01:00",_x000D_
          "LastRefreshDate": "2018-01-11T10:07:31.8539958+01:00",_x000D_
          "TotalRefreshCount": 1,_x000D_
          "CustomInfo": {}_x000D_
        }_x000D_
      },_x000D_
      "354": {_x000D_
        "$type": "Inside.Core.Formula.Definition.DefinitionAC, Inside.Core.Formula",_x000D_
        "ID": 354,_x000D_
        "Results": [_x000D_
          [_x000D_
            0.0_x000D_
          ]_x000D_
        ],_x000D_
        "Statistics": {_x000D_
          "CreationDate": "2018-11-23T10:21:50.5218828+01:00",_x000D_
          "LastRefreshDate": "2018-01-11T10:07:31.9696581+01:00",_x000D_
          "TotalRefreshCount": 1,_x000D_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"2018-11-23T10:21:50.5218828+01:00",_x000D_
          "LastRefreshDate": "2018-01-11T10:07:32.0851169+01:00",_x000D_
          "TotalRefreshCount": 1,_x000D_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"2018-11-23T10:21:50.5218828+01:00",_x000D_
          "LastRefreshDate": "2018-01-11T10:07:32.1853979+01:00",_x000D_
          "TotalRefreshCount": 1,_x000D_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"2018-11-23T10:21:50.5218828+01:00",_x000D_
          "LastRefreshDate": "2018-01-11T10:07:43.7054359+01:00",_x000D_
          "TotalRefreshCount": 1,_x000D_
          "CustomInfo": {}_x000D_
        }_x000D_
      },_x000D_
      "358": {_x000D_
        "$type": "Inside.Core.Formula.Definition.DefinitionAC, Inside.Core.Formula",_x000D_
        "ID": 358,_x000D_
        "Results": [_x000D_
          [_x000D_
            0.0_x000D_
          ]_x000D_
        ],_x000D_
        "Statistics": {_x000D_
          "CreationDate": "2018-11-23T10:21:50.5218828+01:00",_x000D_
          "LastRefreshDate": "2018-01-11T10:07:50.3888746+01:00",_x000D_
          "TotalRefreshCount": 1,_x000D_
          "CustomInfo": {}_x000D_
        }_x000D_
      },_x000D_
      "359": {_x000D_
        "$type": "Inside.Core.Formula.Definition.DefinitionAC, Inside.Core.Formula",_x000D_
        "ID": 359,_x000D_
        "Results": [_x000D_
          [_x000D_
            0.0_x000D_
          ]_x000D_
        ],_x000D_
        "Statistics": {_x000D_
          "CreationDate": "2018-11-23T10:21:50.5218828+01:00",_x000D_
          "LastRefreshDate": "2018-01-11T10:07:50.5048111+01:00",_x000D_
          "TotalRefreshCount": 1,_x000D_
          "CustomInfo": {}_x000D_
        }_x000D_
      },_x000D_
      "360": {_x000D_
        "$type": "Inside.Core.Formula.Definition.DefinitionAC, Inside.Core.Formula",_x000D_
        "ID": 360,_x000D_
        "Results": [_x000D_
          [_x000D_
            0.0_x000D_
          ]_x000D_
        ],_x000D_
        "Statistics": {_x000D_
          "CreationDate": "2018-11-23T10:21:50.5218828+01:00",_x000D_
          "LastRefreshDate": "2018-01-11T10:07:50.6206271+01:00",_x000D_
          "TotalRefreshCount": 1,_x000D_
          "CustomInfo": {}_x000D_
        }_x000D_
      },_x000D_
      "361": {_x000D_
        "$type": "Inside.Core.Formula.Definition.DefinitionAC, Inside.Core.Formula",_x000D_
        "ID": 361,_x000D_
        "Results": [_x000D_
          [_x000D_
            3598663.7_x000D_
          ]_x000D_
        ],_x000D_
        "Statistics": {_x000D_
          "CreationDate": "2018-11-23T10:21:50.5218828+01:00",_x000D_
          "LastRefreshDate": "2018-01-11T10:30:27.2472275+01:00",_x000D_
          "TotalRefreshCount": 3,_x000D_
          "CustomInfo": {}_x000D_
        }_x000D_
      },_x000D_
      "362": {_x000D_
        "$type": "Inside.Core.Formula.Definition.DefinitionAC, Inside.Core.Formula",_x000D_
        "ID": 362,_x000D_
        "Results": [_x000D_
          [_x000D_
            0.0_x000D_
          ]_x000D_
        ],_x000D_
        "Statistics": {_x000D_
          "CreationDate": "2018-11-23T10:21:50.5218828+01:00",_x000D_
          "LastRefreshDate": "2018-01-11T10:30:27.078346+01:00",_x000D_
          "TotalRefreshCount": 2,_x000D_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"2018-11-23T10:21:50.5218828+01:00",_x000D_
          "LastRefreshDate": "2018-01-11T10:30:27.2472275+01:00",_x000D_
          "TotalRefreshCount": 2,_x000D_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"2018-11-23T10:21:50.5218828+01:00",_x000D_
          "LastRefreshDate": "2018-01-11T10:30:27.0628106+01:00",_x000D_
          "TotalRefreshCount": 2,_x000D_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"2018-11-23T10:21:50.5218828+01:00",_x000D_
          "LastRefreshDate": "2018-01-11T10:30:27.2472275+01:00",_x000D_
          "TotalRefreshCount": 2,_x000D_
          "CustomInfo": {}_x000D_
        }_x000D_
      },_x000D_
      "366": {_x000D_
        "$type": "Inside.Core.Formula.Definition.DefinitionAC, Inside.Core.Formula",_x000D_
        "ID": 366,_x000D_
        "Results": [_x000D_
          [_x000D_
            0.0_x000D_
          ]_x000D_
        ],_x000D_
        "Statistics": {_x000D_
          "CreationDate": "2018-11-23T10:21:50.5218828+01:00",_x000D_
          "LastRefreshDate": "2018-01-11T10:30:27.0628106+01:00",_x000D_
          "TotalRefreshCount": 2,_x000D_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"2018-11-23T10:21:50.5218828+01:00",_x000D_
          "LastRefreshDate": "2018-01-11T10:30:27.2472275+01:00",_x000D_
          "TotalRefreshCount": 2,_x000D_
          "CustomInfo": {}_x000D_
        }_x000D_
      },_x000D_
      "368": {_x000D_
        "$type": "Inside.Core.Formula.Definition.DefinitionAC, Inside.Core.Formula",_x000D_
        "ID": 368,_x000D_
        "Results": [_x000D_
          [_x000D_
            0.0_x000D_
          ]_x000D_
        ],_x000D_
        "Statistics": {_x000D_
          "CreationDate": "2018-11-23T10:21:50.5218828+01:00",_x000D_
          "LastRefreshDate": "2018-01-11T10:30:27.0628106+01:00",_x000D_
          "TotalRefreshCount": 2,_x000D_
          "CustomInfo": {}_x000D_
        }_x000D_
      },_x000D_
      "369": {_x000D_
        "$type": "Inside.Core.Formula.Definition.DefinitionAC, Inside.Core.Formula",_x000D_
        "ID": 369,_x000D_
        "Results": [_x000D_
          [_x000D_
            0.0_x000D_
          ]_x000D_
        ],_x000D_
        "Statistics": {_x000D_
          "CreationDate": "2018-11-23T10:21:50.5218828+01:00",_x000D_
          "LastRefreshDate": "2018-01-11T10:30:27.2316925+01:00",_x000D_
          "TotalRefreshCount": 2,_x000D_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"2018-11-23T10:21:50.5218828+01:00",_x000D_
          "LastRefreshDate": "2018-01-11T10:30:27.0470926+01:00",_x000D_
          "TotalRefreshCount": 2,_x000D_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"2018-11-23T10:21:50.5218828+01:00",_x000D_
          "LastRefreshDate": "2018-01-11T10:30:27.2316925+01:00",_x000D_
          "TotalRefreshCount": 2,_x000D_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"2018-11-23T10:21:50.5218828+01:00",_x000D_
          "LastRefreshDate": "2018-01-11T10:30:27.0314663+01:00",_x000D_
          "TotalRefreshCount": 2,_x000D_
          "CustomInfo": {}_x000D_
        }_x000D_
      },_x000D_
      "373": {_x000D_
        "$type": "Inside.Core.Formula.Definition.DefinitionAC, Inside.Core.Formula",_x000D_
        "ID": 373,_x000D_
        "Results": [_x000D_
          [_x000D_
            0.0_x000D_
          ]_x000D_
        ],_x000D_
        "Statistics": {_x000D_
          "CreationDate": "2018-11-23T10:21:50.5228813+01:00",_x000D_
          "LastRefreshDate": "2018-01-11T10:30:27.2316925+01:00",_x000D_
          "TotalRefreshCount": 2,_x000D_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"2018-11-23T10:21:50.5228813+01:00",_x000D_
          "LastRefreshDate": "2018-01-11T10:30:27.0158709+01:00",_x000D_
          "TotalRefreshCount": 2,_x000D_
          "CustomInfo": {}_x000D_
        }_x000D_
      },_x000D_
      "375": {_x000D_
        "$type": "Inside.Core.Formula.Definition.DefinitionAC, Inside.Core.Formula",_x000D_
        "ID": 375,_x000D_
        "Results": [_x000D_
          [_x000D_
            0.0_x000D_
          ]_x000D_
        ],_x000D_
        "Statistics": {_x000D_
          "CreationDate": "2018-11-23T10:21:50.5228813+01:00",_x000D_
          "LastRefreshDate": "2018-01-11T10:30:27.2003411+01:00",_x000D_
          "TotalRefreshCount": 2,_x000D_
          "CustomInfo": {}_x000D_
        }_x000D_
      },_x000D_
      "376": {_x000D_
        "$type": "Inside.Core.Formula.Definition.DefinitionAC, Inside.Core.Formula",_x000D_
        "ID": 376,_x000D_
        "Results": [_x000D_
          [_x000D_
            "2017"_x000D_
          ]_x000D_
        ],_x000D_
        "Statistics": {_x000D_
          "CreationDate": "2018-11-23T10:21:50.5228813+01:00",_x000D_
          "LastRefreshDate": "2018-01-11T10:30:26.9624016+01:00",_x000D_
          "TotalRefreshCount": 1,_x000D_
          "CustomInfo": {}_x000D_
        }_x000D_
      },_x000D_
      "377": {_x000D_
        "$type": "Inside.Core.Formula.Definition.DefinitionAC, Inside.Core.Formula",_x000D_
        "ID": 377,_x000D_
        "Results": [_x000D_
          [_x000D_
            0.0_x000D_
          ]_x000D_
        ],_x000D_
        "Statistics": {_x000D_
          "CreationDate": "2018-11-23T10:21:50.524881+01:00",_x000D_
          "LastRefreshDate": "2018-11-23T10:26:00.2489674+01:00",_x000D_
          "TotalRefreshCount": 8,_x000D_
          "CustomInfo": {}_x000D_
        }_x000D_
      },_x000D_
      "378": {_x000D_
        "$type": "Inside.Core.Formula.Definition.DefinitionAC, Inside.Core.Formula",_x000D_
        "ID": 378,_x000D_
        "Results": [_x000D_
          [_x000D_
            0.0_x000D_
          ]_x000D_
        ],_x000D_
        "Statistics": {_x000D_
          "CreationDate": "2018-11-23T10:21:50.7507516+01:00",_x000D_
          "LastRefreshDate": "2018-11-23T10:26:00.2219829+01:00",_x000D_
          "TotalRefreshCount": 8,_x000D_
          "CustomInfo": {}_x000D_
        }_x000D_
      },_x000D_
      "379": {_x000D_
        "$type": "Inside.Core.Formula.Definition.DefinitionAC, Inside.Core.Formula",_x000D_
        "ID": 379,_x000D_
        "Results": [_x000D_
          [_x000D_
            0.0_x000D_
          ]_x000D_
        ],_x000D_
        "Statistics": {_x000D_
          "CreationDate": "2018-11-23T10:21:50.758747+01:00",_x000D_
          "LastRefreshDate": "2018-11-23T10:26:00.2039928+01:00",_x000D_
          "TotalRefreshCount": 8,_x000D_
          "CustomInfo": {}_x000D_
        }_x000D_
      },_x000D_
      "380": {_x000D_
        "$type": "Inside.Core.Formula.Definition.DefinitionAC, Inside.Core.Formula",_x000D_
        "ID": 380,_x000D_
        "Results": [_x000D_
          [_x000D_
            0.0_x000D_
          ]_x000D_
        ],_x000D_
        "Statistics": {_x000D_
          "CreationDate": "2018-11-23T10:21:50.7667424+01:00",_x000D_
          "LastRefreshDate": "2018-11-23T10:26:00.1840034+01:00",_x000D_
          "TotalRefreshCount": 8,_x000D_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"2018-11-23T10:21:50.7747378+01:00",_x000D_
          "LastRefreshDate": "2018-11-23T10:26:00.1710118+01:00",_x000D_
          "TotalRefreshCount": 8,_x000D_
          "CustomInfo": {}_x000D_
        }_x000D_
      },_x000D_
      "382": {_x000D_
        "$type": "Inside.Core.Formula.Definition.DefinitionAC, Inside.Core.Formula",_x000D_
        "ID": 382,_x000D_
        "Results": [_x000D_
          [_x000D_
            0.0_x000D_
          ]_x000D_
        ],_x000D_
        "Statistics": {_x000D_
          "CreationDate": "2018-11-23T10:21:50.7827328+01:00",_x000D_
          "LastRefreshDate": "2018-11-23T10:26:00.1550214+01:00",_x000D_
          "TotalRefreshCount": 8,_x000D_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"2018-11-23T10:21:50.793726+01:00",_x000D_
          "LastRefreshDate": "2018-11-23T10:26:00.1380307+01:00",_x000D_
          "TotalRefreshCount": 8,_x000D_
          "CustomInfo": {}_x000D_
        }_x000D_
      },_x000D_
      "384": {_x000D_
        "$type": "Inside.Core.Formula.Definition.DefinitionAC, Inside.Core.Formula",_x000D_
        "ID": 384,_x000D_
        "Results": [_x000D_
          [_x000D_
            0.0_x000D_
          ]_x000D_
        ],_x000D_
        "Statistics": {_x000D_
          "CreationDate": "2018-11-23T10:21:50.8117178+01:00",_x000D_
          "LastRefreshDate": "2018-11-23T10:26:00.123041+01:00",_x000D_
          "TotalRefreshCount": 8,_x000D_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"2018-11-23T10:21:50.8187125+01:00",_x000D_
          "LastRefreshDate": "2018-11-23T10:26:00.0900595+01:00",_x000D_
          "TotalRefreshCount": 8,_x000D_
          "CustomInfo": {}_x000D_
        }_x000D_
      },_x000D_
      "386": {_x000D_
        "$type": "Inside.Core.Formula.Definition.DefinitionAC, Inside.Core.Formula",_x000D_
        "ID": 386,_x000D_
        "Results": [_x000D_
          [_x000D_
            0.0_x000D_
          ]_x000D_
        ],_x000D_
        "Statistics": {_x000D_
          "CreationDate": "2018-11-23T10:21:50.8267083+01:00",_x000D_
          "LastRefreshDate": "2018-11-23T10:26:00.0720677+01:00",_x000D_
          "TotalRefreshCount": 8,_x000D_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"2018-11-23T10:21:50.8327044+01:00",_x000D_
          "LastRefreshDate": "2018-11-23T10:26:00.5764554+01:00",_x000D_
          "TotalRefreshCount": 8,_x000D_
          "CustomInfo": {}_x000D_
        }_x000D_
      },_x000D_
      "388": {_x000D_
        "$type": "Inside.Core.Formula.Definition.DefinitionAC, Inside.Core.Formula",_x000D_
        "ID": 388,_x000D_
        "Results": [_x000D_
          [_x000D_
            0.0_x000D_
          ]_x000D_
        ],_x000D_
        "Statistics": {_x000D_
          "CreationDate": "2018-11-23T10:21:50.8406998+01:00",_x000D_
          "LastRefreshDate": "2018-11-23T10:26:00.5474742+01:00",_x000D_
          "TotalRefreshCount": 8,_x000D_
          "CustomInfo": {}_x000D_
        }_x000D_
      },_x000D_
      "389": {_x000D_
        "$type": "Inside.Core.Formula.Definition.DefinitionAC, Inside.Core.Formula",_x000D_
        "ID": 389,_x000D_
        "Results": [_x000D_
          [_x000D_
            0.0_x000D_
          ]_x000D_
        ],_x000D_
        "Statistics": {_x000D_
          "CreationDate": "2018-11-23T10:21:50.8456965+01:00",_x000D_
          "LastRefreshDate": "2018-11-23T10:26:00.3961717+01:00",_x000D_
          "TotalRefreshCount": 8,_x000D_
          "CustomInfo": {}_x000D_
        }_x000D_
      },_x000D_
      "390": {_x000D_
        "$type": "Inside.Core.Formula.Definition.DefinitionAC, Inside.Core.Formula",_x000D_
        "ID": 390,_x000D_
        "Results": [_x000D_
          [_x000D_
            0.0_x000D_
          ]_x000D_
        ],_x000D_
        "Statistics": {_x000D_
          "CreationDate": "2018-11-23T10:21:50.8526925+01:00",_x000D_
          "LastRefreshDate": "2018-11-23T10:26:00.3805983+01:00",_x000D_
          "TotalRefreshCount": 8,_x000D_
          "CustomInfo": {}_x000D_
        }_x000D_
      },_x000D_
      "391": {_x000D_
        "$type": "Inside.Core.Formula.Definition.DefinitionAC, Inside.Core.Formula",_x000D_
        "ID": 391,_x000D_
        "Results": [_x000D_
          [_x000D_
            0.0_x000D_
          ]_x000D_
        ],_x000D_
        "Statistics": {_x000D_
          "CreationDate": "2018-11-23T10:21:50.8596885+01:00",_x000D_
          "LastRefreshDate": "2018-11-23T10:26:00.3664913+01:00",_x000D_
          "TotalRefreshCount": 8,_x000D_
          "CustomInfo": {}_x000D_
        }_x000D_
      },_x000D_
      "392": {_x000D_
        "$type": "Inside.Core.Formula.Definition.DefinitionAC, Inside.Core.Formula",_x000D_
        "ID": 392,_x000D_
        "Results": [_x000D_
          [_x000D_
            0.0_x000D_
          ]_x000D_
        ],_x000D_
        "Statistics": {_x000D_
          "CreationDate": "2018-11-23T10:21:50.8696836+01:00",_x000D_
          "LastRefreshDate": "2018-11-23T10:26:00.3503303+01:00",_x000D_
          "TotalRefreshCount": 8,_x000D_
          "CustomInfo": {}_x000D_
        }_x000D_
      },_x000D_
      "393": {_x000D_
        "$type": "Inside.Core.Formula.Definition.DefinitionAC, Inside.Core.Formula",_x000D_
        "ID": 393,_x000D_
        "Results": [_x000D_
          [_x000D_
            0.0_x000D_
          ]_x000D_
        ],_x000D_
        "Statistics": {_x000D_
          "CreationDate": "2018-11-23T10:21:50.8756819+01:00",_x000D_
          "LastRefreshDate": "2018-11-23T10:26:00.3359153+01:00",_x000D_
          "TotalRefreshCount": 8,_x000D_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"2018-11-23T10:21:50.8836756+01:00",_x000D_
          "LastRefreshDate": "2018-11-23T10:26:00.3169258+01:00",_x000D_
          "TotalRefreshCount": 8,_x000D_
          "CustomInfo": {}_x000D_
        }_x000D_
      },_x000D_
      "395": {_x000D_
        "$type": "Inside.Core.Formula.Definition.DefinitionAC, Inside.Core.Formula",_x000D_
        "ID": 395,_x000D_
        "Results": [_x000D_
          [_x000D_
            -18956.0_x000D_
          ]_x000D_
        ],_x000D_
        "Statistics": {_x000D_
          "CreationDate": "2018-11-23T10:21:50.8916697+01:00",_x000D_
          "LastRefreshDate": "2018-11-23T10:26:00.3019361+01:00",_x000D_
          "TotalRefreshCount": 8,_x000D_
          "CustomInfo": {}_x000D_
        }_x000D_
      },_x000D_
      "396": {_x000D_
        "$type": "Inside.Core.Formula.Definition.DefinitionAC, Inside.Core.Formula",_x000D_
        "ID": 396,_x000D_
        "Results": [_x000D_
          [_x000D_
            -1532266.53_x000D_
          ]_x000D_
        ],_x000D_
        "Statistics": {_x000D_
          "CreationDate": "2018-11-23T10:21:50.8956678+01:00",_x000D_
          "LastRefreshDate": "2018-11-23T10:26:00.291941+01:00",_x000D_
          "TotalRefreshCount": 8,_x000D_
          "CustomInfo": {}_x000D_
        }_x000D_
      },_x000D_
      "397": {_x000D_
        "$type": "Inside.Core.Formula.Definition.DefinitionAC, Inside.Core.Formula",_x000D_
        "ID": 397,_x000D_
        "Results": [_x000D_
          [_x000D_
            -29740.0_x000D_
          ]_x000D_
        ],_x000D_
        "Statistics": {_x000D_
          "CreationDate": "2018-11-23T10:21:50.9046631+01:00",_x000D_
          "LastRefreshDate": "2018-11-23T10:26:00.2699549+01:00",_x000D_
          "TotalRefreshCount": 8,_x000D_
          "CustomInfo": {}_x000D_
        }_x000D_
      },_x000D_
      "398": {_x000D_
        "$type": "Inside.Core.Formula.Definition.DefinitionAC, Inside.Core.Formula",_x000D_
        "ID": 398,_x000D_
        "Results": [_x000D_
          [_x000D_
            46575.51_x000D_
          ]_x000D_
        ],_x000D_
        "Statistics": {_x000D_
          "CreationDate": "2018-11-23T10:21:50.9096593+01:00",_x000D_
          "LastRefreshDate": "2018-11-23T10:26:00.2569628+01:00",_x000D_
          "TotalRefreshCount": 8,_x000D_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"2018-11-23T10:21:50.917656+01:00",_x000D_
          "LastRefreshDate": "2018-11-23T10:26:00.5644628+01:00",_x000D_
          "TotalRefreshCount": 8,_x000D_
          "CustomInfo": {}_x000D_
        }_x000D_
      },_x000D_
      "400": {_x000D_
        "$type": "Inside.Core.Formula.Definition.DefinitionAC, Inside.Core.Formula",_x000D_
        "ID": 400,_x000D_
        "Results": [_x000D_
          [_x000D_
            0.0_x000D_
          ]_x000D_
        ],_x000D_
        "Statistics": {_x000D_
          "CreationDate": "2018-11-23T10:21:50.924652+01:00",_x000D_
          "LastRefreshDate": "2018-11-23T10:26:00.6808841+01:00",_x000D_
          "TotalRefreshCount": 8,_x000D_
          "CustomInfo": {}_x000D_
        }_x000D_
      },_x000D_
      "401": {_x000D_
        "$type": "Inside.Core.Formula.Definition.DefinitionAC, Inside.Core.Formula",_x000D_
        "ID": 401,_x000D_
        "Results": [_x000D_
          [_x000D_
            0.0_x000D_
          ]_x000D_
        ],_x000D_
        "Statistics": {_x000D_
          "CreationDate": "2018-11-23T10:21:50.9326465+01:00",_x000D_
          "LastRefreshDate": "2018-11-23T10:26:00.5062176+01:00",_x000D_
          "TotalRefreshCount": 8,_x000D_
          "CustomInfo": {}_x000D_
        }_x000D_
      },_x000D_
      "402": {_x000D_
        "$type": "Inside.Core.Formula.Definition.DefinitionAC, Inside.Core.Formula",_x000D_
        "ID": 402,_x000D_
        "Results": [_x000D_
          [_x000D_
            0.0_x000D_
          ]_x000D_
        ],_x000D_
        "Statistics": {_x000D_
          "CreationDate": "2018-11-23T10:21:50.9406415+01:00",_x000D_
          "LastRefreshDate": "2018-11-23T10:26:00.4763315+01:00",_x000D_
          "TotalRefreshCount": 8,_x000D_
          "CustomInfo": {}_x000D_
        }_x000D_
      },_x000D_
      "403": {_x000D_
        "$type": "Inside.Core.Formula.Definition.DefinitionAC, Inside.Core.Formula",_x000D_
        "ID": 403,_x000D_
        "Results": [_x000D_
          [_x000D_
            0.0_x000D_
          ]_x000D_
        ],_x000D_
        "Statistics": {_x000D_
          "CreationDate": "2018-11-23T10:21:50.9456386+01:00",_x000D_
          "LastRefreshDate": "2018-11-23T10:26:00.4263923+01:00",_x000D_
          "TotalRefreshCount": 8,_x000D_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"2018-11-23T10:21:50.9526359+01:00",_x000D_
          "LastRefreshDate": "2018-11-23T10:26:00.5062176+01:00",_x000D_
          "TotalRefreshCount": 8,_x000D_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"2018-11-23T10:21:50.9576313+01:00",_x000D_
          "LastRefreshDate": "2018-11-23T10:26:00.4263923+01:00",_x000D_
          "TotalRefreshCount": 8,_x000D_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"2018-11-23T10:21:50.9636283+01:00",_x000D_
          "LastRefreshDate": "2018-11-23T10:26:00.6658744+01:00",_x000D_
          "TotalRefreshCount": 8,_x000D_
          "CustomInfo": {}_x000D_
        }_x000D_
      },_x000D_
      "407": {_x000D_
        "$type": "Inside.Core.Formula.Definition.DefinitionAC, Inside.Core.Formula",_x000D_
        "ID": 407,_x000D_
        "Results": [_x000D_
          [_x000D_
            0.0_x000D_
          ]_x000D_
        ],_x000D_
        "Statistics": {_x000D_
          "CreationDate": "2018-11-23T10:21:50.9716233+01:00",_x000D_
          "LastRefreshDate": "2018-11-23T10:26:00.606617+01:00",_x000D_
          "TotalRefreshCount": 8,_x000D_
          "CustomInfo": {}_x000D_
        }_x000D_
      },_x000D_
      "408": {_x000D_
        "$type": "Inside.Core.Formula.Definition.DefinitionAC, Inside.Core.Formula",_x000D_
        "ID": 408,_x000D_
        "Results": [_x000D_
          [_x000D_
            0.0_x000D_
          ]_x000D_
        ],_x000D_
        "Statistics": {_x000D_
          "CreationDate": "2018-11-23T10:21:50.9796195+01:00",_x000D_
          "LastRefreshDate": "2018-11-23T10:26:00.6688696+01:00",_x000D_
          "TotalRefreshCount": 8,_x000D_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"2018-11-23T10:21:50.9886143+01:00",_x000D_
          "LastRefreshDate": "2018-11-23T10:26:00.6438874+01:00",_x000D_
          "TotalRefreshCount": 8,_x000D_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"2018-11-23T10:21:50.993611+01:00",_x000D_
          "LastRefreshDate": "2018-11-23T10:26:00.6200252+01:00",_x000D_
          "TotalRefreshCount": 8,_x000D_
          "CustomInfo": {}_x000D_
        }_x000D_
      },_x000D_
      "411": {_x000D_
        "$type": "Inside.Core.Formula.Definition.DefinitionAC, Inside.Core.Formula",_x000D_
        "ID": 411,_x000D_
        "Results": [_x000D_
          [_x000D_
            0.0_x000D_
          ]_x000D_
        ],_x000D_
        "Statistics": {_x000D_
          "CreationDate": "2018-11-23T10:21:50.9986133+01:00",_x000D_
          "LastRefreshDate": "2018-11-23T10:26:00.5886709+01:00",_x000D_
          "TotalRefreshCount": 8,_x000D_
          "CustomInfo": {}_x000D_
        }_x000D_
      },_x000D_
      "412": {_x000D_
        "$type": "Inside.Core.Formula.Definition.DefinitionAC, Inside.Core.Formula",_x000D_
        "ID": 412,_x000D_
        "Results": [_x000D_
          [_x000D_
            0.0_x000D_
          ]_x000D_
        ],_x000D_
        "Statistics": {_x000D_
          "CreationDate": "2018-11-23T10:21:51.0056046+01:00",_x000D_
          "LastRefreshDate": "2018-11-23T10:26:00.4999568+01:00",_x000D_
          "TotalRefreshCount": 8,_x000D_
          "CustomInfo": {}_x000D_
        }_x000D_
      },_x000D_
      "413": {_x000D_
        "$type": "Inside.Core.Formula.Definition.DefinitionAC, Inside.Core.Formula",_x000D_
        "ID": 413,_x000D_
        "Results": [_x000D_
          [_x000D_
            0.0_x000D_
          ]_x000D_
        ],_x000D_
        "Statistics": {_x000D_
          "CreationDate": "2018-11-23T10:21:51.0275936+01:00",_x000D_
          "LastRefreshDate": "2018-11-23T10:26:00.4263923+01:00",_x000D_
          "TotalRefreshCount": 8,_x000D_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"2018-11-23T10:21:51.0345888+01:00",_x000D_
          "LastRefreshDate": "2018-11-23T10:26:00.6728678+01:00",_x000D_
          "TotalRefreshCount": 8,_x000D_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"2018-11-23T10:21:51.0415865+01:00",_x000D_
          "LastRefreshDate": "2018-11-23T10:26:00.6260615+01:00",_x000D_
          "TotalRefreshCount": 8,_x000D_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"2018-11-23T10:21:51.046581+01:00",_x000D_
          "LastRefreshDate": "2018-11-23T10:26:00.0810625+01:00",_x000D_
          "TotalRefreshCount": 8,_x000D_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"2018-11-23T10:21:51.0535774+01:00",_x000D_
          "LastRefreshDate": "2018-11-23T10:26:00.3720683+01:00",_x000D_
          "TotalRefreshCount": 8,_x000D_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"2018-11-23T10:21:51.0595731+01:00",_x000D_
          "LastRefreshDate": "2018-11-23T10:26:00.3565667+01:00",_x000D_
          "TotalRefreshCount": 8,_x000D_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"2018-11-23T10:21:51.0675698+01:00",_x000D_
          "LastRefreshDate": "2018-11-23T10:26:00.308933+01:00",_x000D_
          "TotalRefreshCount": 8,_x000D_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"2018-11-23T10:21:51.0745662+01:00",_x000D_
          "LastRefreshDate": "2018-11-23T10:26:00.2639597+01:00",_x000D_
          "TotalRefreshCount": 8,_x000D_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"2018-11-23T10:21:51.0825616+01:00",_x000D_
          "LastRefreshDate": "2018-11-23T10:26:00.6964011+01:00",_x000D_
          "TotalRefreshCount": 8,_x000D_
          "CustomInfo": {}_x000D_
        }_x000D_
      },_x000D_
      "422": {_x000D_
        "$type": "Inside.Core.Formula.Definition.DefinitionAC, Inside.Core.Formula",_x000D_
        "ID": 422,_x000D_
        "Results": [_x000D_
          [_x000D_
            0.0_x000D_
          ]_x000D_
        ],_x000D_
        "Statistics": {_x000D_
          "CreationDate": "2018-11-23T10:21:51.0895576+01:00",_x000D_
          "LastRefreshDate": "2018-11-23T10:26:00.46075+01:00",_x000D_
          "TotalRefreshCount": 8,_x000D_
          "CustomInfo": {}_x000D_
        }_x000D_
      },_x000D_
      "423": {_x000D_
        "$type": "Inside.Core.Formula.Definition.DefinitionAC, Inside.Core.Formula",_x000D_
        "ID": 423,_x000D_
        "Results": [_x000D_
          [_x000D_
            0.0_x000D_
          ]_x000D_
        ],_x000D_
        "Statistics": {_x000D_
          "CreationDate": "2018-11-23T10:21:51.0965523+01:00",_x000D_
          "LastRefreshDate": "2018-11-23T10:26:00.684881+01:00",_x000D_
          "TotalRefreshCount": 8,_x000D_
          "CustomInfo": {}_x000D_
        }_x000D_
      },_x000D_
      "424": {_x000D_
        "$type": "Inside.Core.Formula.Definition.DefinitionAC, Inside.Core.Formula",_x000D_
        "ID": 424,_x000D_
        "Results": [_x000D_
          [_x000D_
            0.0_x000D_
          ]_x000D_
        ],_x000D_
        "Statistics": {_x000D_
          "CreationDate": "2018-11-23T10:21:51.1055484+01:00",_x000D_
          "LastRefreshDate": "2018-11-23T10:26:00.6408896+01:00",_x000D_
          "TotalRefreshCount": 8,_x000D_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"2018-11-23T10:21:51.1125431+01:00",_x000D_
          "LastRefreshDate": "2018-11-23T10:26:00.6578768+01:00",_x000D_
          "TotalRefreshCou</t>
  </si>
  <si>
    <t xml:space="preserve">nt": 8,_x000D_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"2018-11-23T10:21:51.1205389+01:00",_x000D_
          "LastRefreshDate": "2018-11-23T10:26:00.675866+01:00",_x000D_
          "TotalRefreshCount": 8,_x000D_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"2018-11-23T10:21:51.126535+01:00",_x000D_
          "LastRefreshDate": "2018-11-23T10:26:00.6458871+01:00",_x000D_
          "TotalRefreshCount": 8,_x000D_
          "CustomInfo": {}_x000D_
        }_x000D_
      },_x000D_
      "428": {_x000D_
        "$type": "Inside.Core.Formula.Definition.DefinitionAC, Inside.Core.Formula",_x000D_
        "ID": 428,_x000D_
        "Results": [_x000D_
          [_x000D_
            0.0_x000D_
          ]_x000D_
        ],_x000D_
        "Statistics": {_x000D_
          "CreationDate": "2018-11-23T10:21:51.1315471+01:00",_x000D_
          "LastRefreshDate": "2018-11-23T10:26:00.228978+01:00",_x000D_
          "TotalRefreshCount": 8,_x000D_
          "CustomInfo": {}_x000D_
        }_x000D_
      },_x000D_
      "429": {_x000D_
        "$type": "Inside.Core.Formula.Definition.DefinitionAC, Inside.Core.Formula",_x000D_
        "ID": 429,_x000D_
        "Results": [_x000D_
          [_x000D_
            0.0_x000D_
          ]_x000D_
        ],_x000D_
        "Statistics": {_x000D_
          "CreationDate": "2018-11-23T10:21:51.139528+01:00",_x000D_
          "LastRefreshDate": "2018-11-23T10:26:00.188005+01:00",_x000D_
          "TotalRefreshCount": 8,_x000D_
          "CustomInfo": {}_x000D_
        }_x000D_
      },_x000D_
      "430": {_x000D_
        "$type": "Inside.Core.Formula.Definition.DefinitionAC, Inside.Core.Formula",_x000D_
        "ID": 430,_x000D_
        "Results": [_x000D_
          [_x000D_
            0.0_x000D_
          ]_x000D_
        ],_x000D_
        "Statistics": {_x000D_
          "CreationDate": "2018-11-23T10:21:51.1435261+01:00",_x000D_
          "LastRefreshDate": "2018-11-23T10:26:00.1580196+01:00",_x000D_
          "TotalRefreshCount": 8,_x000D_
          "CustomInfo": {}_x000D_
        }_x000D_
      },_x000D_
      "431": {_x000D_
        "$type": "Inside.Core.Formula.Definition.DefinitionAC, Inside.Core.Formula",_x000D_
        "ID": 431,_x000D_
        "Results": [_x000D_
          [_x000D_
            0.0_x000D_
          ]_x000D_
        ],_x000D_
        "Statistics": {_x000D_
          "CreationDate": "2018-11-23T10:21:51.147523+01:00",_x000D_
          "LastRefreshDate": "2018-11-23T10:26:00.1270387+01:00",_x000D_
          "TotalRefreshCount": 8,_x000D_
          "CustomInfo": {}_x000D_
        }_x000D_
      },_x000D_
      "432": {_x000D_
        "$type": "Inside.Core.Formula.Definition.DefinitionAC, Inside.Core.Formula",_x000D_
        "ID": 432,_x000D_
        "Results": [_x000D_
          [_x000D_
            0.0_x000D_
          ]_x000D_
        ],_x000D_
        "Statistics": {_x000D_
          "CreationDate": "2018-11-23T10:21:51.1585162+01:00",_x000D_
          "LastRefreshDate": "2018-11-23T10:26:00.0590756+01:00",_x000D_
          "TotalRefreshCount": 8,_x000D_
          "CustomInfo": {}_x000D_
        }_x000D_
      },_x000D_
      "433": {_x000D_
        "$type": "Inside.Core.Formula.Definition.DefinitionAC, Inside.Core.Formula",_x000D_
        "ID": 433,_x000D_
        "Results": [_x000D_
          [_x000D_
            0.0_x000D_
          ]_x000D_
        ],_x000D_
        "Statistics": {_x000D_
          "CreationDate": "2018-11-23T10:21:51.1635142+01:00",_x000D_
          "LastRefreshDate": "2018-11-23T10:26:00.3996755+01:00",_x000D_
          "TotalRefreshCount": 8,_x000D_
          "CustomInfo": {}_x000D_
        }_x000D_
      },_x000D_
      "434": {_x000D_
        "$type": "Inside.Core.Formula.Definition.DefinitionAC, Inside.Core.Formula",_x000D_
        "ID": 434,_x000D_
        "Results": [_x000D_
          [_x000D_
            0.0_x000D_
          ]_x000D_
        ],_x000D_
        "Statistics": {_x000D_
          "CreationDate": "2018-11-23T10:21:51.1884994+01:00",_x000D_
          "LastRefreshDate": "2018-11-23T10:26:00.370495+01:00",_x000D_
          "TotalRefreshCount": 8,_x000D_
          "CustomInfo": {}_x000D_
        }_x000D_
      },_x000D_
      "435": {_x000D_
        "$type": "Inside.Core.Formula.Definition.DefinitionAC, Inside.Core.Formula",_x000D_
        "ID": 435,_x000D_
        "Results": [_x000D_
          [_x000D_
            0.0_x000D_
          ]_x000D_
        ],_x000D_
        "Statistics": {_x000D_
          "CreationDate": "2018-11-23T10:21:51.1954949+01:00",_x000D_
          "LastRefreshDate": "2018-11-23T10:26:00.3393383+01:00",_x000D_
          "TotalRefreshCount": 8,_x000D_
          "CustomInfo": {}_x000D_
        }_x000D_
      },_x000D_
      "436": {_x000D_
        "$type": "Inside.Core.Formula.Definition.DefinitionAC, Inside.Core.Formula",_x000D_
        "ID": 436,_x000D_
        "Results": [_x000D_
          [_x000D_
            0.0_x000D_
          ]_x000D_
        ],_x000D_
        "Statistics": {_x000D_
          "CreationDate": "2018-11-23T10:21:51.2034925+01:00",_x000D_
          "LastRefreshDate": "2018-11-23T10:26:00.3049344+01:00",_x000D_
          "TotalRefreshCount": 8,_x000D_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"2018-11-23T10:21:51.2084875+01:00",_x000D_
          "LastRefreshDate": "2018-11-23T10:26:00.2729545+01:00",_x000D_
          "TotalRefreshCount": 8,_x000D_
          "CustomInfo": {}_x000D_
        }_x000D_
      },_x000D_
      "438": {_x000D_
        "$type": "Inside.Core.Formula.Definition.DefinitionAC, Inside.Core.Formula",_x000D_
        "ID": 438,_x000D_
        "Results": [_x000D_
          [_x000D_
            0.0_x000D_
          ]_x000D_
        ],_x000D_
        "Statistics": {_x000D_
          "CreationDate": "2018-11-23T10:21:51.2144874+01:00",_x000D_
          "LastRefreshDate": "2018-11-23T10:26:00.5734781+01:00",_x000D_
          "TotalRefreshCount": 8,_x000D_
          "CustomInfo": {}_x000D_
        }_x000D_
      },_x000D_
      "439": {_x000D_
        "$type": "Inside.Core.Formula.Definition.DefinitionAC, Inside.Core.Formula",_x000D_
        "ID": 439,_x000D_
        "Results": [_x000D_
          [_x000D_
            0.0_x000D_
          ]_x000D_
        ],_x000D_
        "Statistics": {_x000D_
          "CreationDate": "2018-11-23T10:21:51.2224799+01:00",_x000D_
          "LastRefreshDate": "2018-11-23T10:26:00.6893709+01:00",_x000D_
          "TotalRefreshCount": 8,_x000D_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"2018-11-23T10:21:53.6461694+01:00",_x000D_
          "LastRefreshDate": "2018-11-23T10:26:00.4803386+01:00",_x000D_
          "TotalRefreshCount": 8,_x000D_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"2018-11-23T10:21:53.6561654+01:00",_x000D_
          "LastRefreshDate": "2018-11-23T10:26:00.5262994+01:00",_x000D_
          "TotalRefreshCount": 8,_x000D_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"2018-11-23T10:21:53.6611608+01:00",_x000D_
          "LastRefreshDate": "2018-11-23T10:26:00.6828817+01:00",_x000D_
          "TotalRefreshCount": 8,_x000D_
          "CustomInfo": {}_x000D_
        }_x000D_
      },_x000D_
      "443": {_x000D_
        "$type": "Inside.Core.Formula.Definition.DefinitionAC, Inside.Core.Formula",_x000D_
        "ID": 443,_x000D_
        "Results": [_x000D_
          [_x000D_
            0.0_x000D_
          ]_x000D_
        ],_x000D_
        "Statistics": {_x000D_
          "CreationDate": "2018-11-23T10:21:53.6701556+01:00",_x000D_
          "LastRefreshDate": "2018-11-23T10:26:00.6788844+01:00",_x000D_
          "TotalRefreshCount": 8,_x000D_
          "CustomInfo": {}_x000D_
        }_x000D_
      },_x000D_
      "444": {_x000D_
        "$type": "Inside.Core.Formula.Definition.DefinitionAC, Inside.Core.Formula",_x000D_
        "ID": 444,_x000D_
        "Results": [_x000D_
          [_x000D_
            0.0_x000D_
          ]_x000D_
        ],_x000D_
        "Statistics": {_x000D_
          "CreationDate": "2018-11-23T10:21:53.6761518+01:00",_x000D_
          "LastRefreshDate": "2018-11-23T10:26:00.6200252+01:00",_x000D_
          "TotalRefreshCount": 8,_x000D_
          "CustomInfo": {}_x000D_
        }_x000D_
      },_x000D_
      "445": {_x000D_
        "$type": "Inside.Core.Formula.Definition.DefinitionAC, Inside.Core.Formula",_x000D_
        "ID": 445,_x000D_
        "Results": [_x000D_
          [_x000D_
            0.0_x000D_
          ]_x000D_
        ],_x000D_
        "Statistics": {_x000D_
          "CreationDate": "2018-11-23T10:21:53.6841472+01:00",_x000D_
          "LastRefreshDate": "2018-11-23T10:26:00.5167161+01:00",_x000D_
          "TotalRefreshCount": 8,_x000D_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"2018-11-23T10:21:53.7021377+01:00",_x000D_
          "LastRefreshDate": "2018-11-23T10:26:00.6893709+01:00",_x000D_
          "TotalRefreshCount": 8,_x000D_
          "CustomInfo": {}_x000D_
        }_x000D_
      },_x000D_
      "447": {_x000D_
        "$type": "Inside.Core.Formula.Definition.DefinitionAC, Inside.Core.Formula",_x000D_
        "ID": 447,_x000D_
        "Results": [_x000D_
          [_x000D_
            0.0_x000D_
          ]_x000D_
        ],_x000D_
        "Statistics": {_x000D_
          "CreationDate": "2018-11-23T10:21:53.7091328+01:00",_x000D_
          "LastRefreshDate": "2018-11-23T10:26:00.5864501+01:00",_x000D_
          "TotalRefreshCount": 8,_x000D_
          "CustomInfo": {}_x000D_
        }_x000D_
      },_x000D_
      "448": {_x000D_
        "$type": "Inside.Core.Formula.Definition.DefinitionAC, Inside.Core.Formula",_x000D_
        "ID": 448,_x000D_
        "Results": [_x000D_
          [_x000D_
            0.0_x000D_
          ]_x000D_
        ],_x000D_
        "Statistics": {_x000D_
          "CreationDate": "2018-11-23T10:21:53.7161288+01:00",_x000D_
          "LastRefreshDate": "2018-11-23T10:26:00.2439707+01:00",_x000D_
          "TotalRefreshCount": 8,_x000D_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"2018-11-23T10:21:53.7231248+01:00",_x000D_
          "LastRefreshDate": "2018-11-23T10:26:00.2169866+01:00",_x000D_
          "TotalRefreshCount": 8,_x000D_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"2018-11-23T10:21:53.7291222+01:00",_x000D_
          "LastRefreshDate": "2018-11-23T10:26:00.1989953+01:00",_x000D_
          "TotalRefreshCount": 8,_x000D_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"2018-11-23T10:21:53.7371171+01:00",_x000D_
          "LastRefreshDate": "2018-11-23T10:26:00.1800083+01:00",_x000D_
          "TotalRefreshCount": 8,_x000D_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"2018-11-23T10:21:53.7431137+01:00",_x000D_
          "LastRefreshDate": "2018-11-23T10:26:00.1670158+01:00",_x000D_
          "TotalRefreshCount": 8,_x000D_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"2018-11-23T10:21:53.7501101+01:00",_x000D_
          "LastRefreshDate": "2018-11-23T10:26:00.1520218+01:00",_x000D_
          "TotalRefreshCount": 8,_x000D_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"2018-11-23T10:21:53.7571048+01:00",_x000D_
          "LastRefreshDate": "2018-11-23T10:26:00.134033+01:00",_x000D_
          "TotalRefreshCount": 8,_x000D_
          "CustomInfo": {}_x000D_
        }_x000D_
      },_x000D_
      "455": {_x000D_
        "$type": "Inside.Core.Formula.Definition.DefinitionAC, Inside.Core.Formula",_x000D_
        "ID": 455,_x000D_
        "Results": [_x000D_
          [_x000D_
            0.0_x000D_
          ]_x000D_
        ],_x000D_
        "Statistics": {_x000D_
          "CreationDate": "2018-11-23T10:21:53.7631026+01:00",_x000D_
          "LastRefreshDate": "2018-11-23T10:26:00.1040511+01:00",_x000D_
          "TotalRefreshCount": 8,_x000D_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"2018-11-23T10:21:53.7730964+01:00",_x000D_
          "LastRefreshDate": "2018-11-23T10:26:00.0850607+01:00",_x000D_
          "TotalRefreshCount": 8,_x000D_
          "CustomInfo": {}_x000D_
        }_x000D_
      },_x000D_
      "457": {_x000D_
        "$type": "Inside.Core.Formula.Definition.DefinitionAC, Inside.Core.Formula",_x000D_
        "ID": 457,_x000D_
        "Results": [_x000D_
          [_x000D_
            0.0_x000D_
          ]_x000D_
        ],_x000D_
        "Statistics": {_x000D_
          "CreationDate": "2018-11-23T10:21:53.7790943+01:00",_x000D_
          "LastRefreshDate": "2018-11-23T10:26:00.067071+01:00",_x000D_
          "TotalRefreshCount": 8,_x000D_
          "CustomInfo": {}_x000D_
        }_x000D_
      },_x000D_
      "458": {_x000D_
        "$type": "Inside.Core.Formula.Definition.DefinitionAC, Inside.Core.Formula",_x000D_
        "ID": 458,_x000D_
        "Results": [_x000D_
          [_x000D_
            0.0_x000D_
          ]_x000D_
        ],_x000D_
        "Statistics": {_x000D_
          "CreationDate": "2018-11-23T10:21:53.7870888+01:00",_x000D_
          "LastRefreshDate": "2018-11-23T10:26:00.5704614+01:00",_x000D_
          "TotalRefreshCount": 8,_x000D_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"2018-11-23T10:21:53.7930845+01:00",_x000D_
          "LastRefreshDate": "2018-11-23T10:26:00.5363415+01:00",_x000D_
          "TotalRefreshCount": 8,_x000D_
          "CustomInfo": {}_x000D_
        }_x000D_
      },_x000D_
      "460": {_x000D_
        "$type": "Inside.Core.Formula.Definition.DefinitionAC, Inside.Core.Formula",_x000D_
        "ID": 460,_x000D_
        "Results": [_x000D_
          [_x000D_
            0.0_x000D_
          ]_x000D_
        ],_x000D_
        "Statistics": {_x000D_
          "CreationDate": "2018-11-23T10:21:53.8010804+01:00",_x000D_
          "LastRefreshDate": "2018-11-23T10:26:00.388654+01:00",_x000D_
          "TotalRefreshCount": 8,_x000D_
          "CustomInfo": {}_x000D_
        }_x000D_
      },_x000D_
      "461": {_x000D_
        "$type": "Inside.Core.Formula.Definition.DefinitionAC, Inside.Core.Formula",_x000D_
        "ID": 461,_x000D_
        "Results": [_x000D_
          [_x000D_
            0.0_x000D_
          ]_x000D_
        ],_x000D_
        "Statistics": {_x000D_
          "CreationDate": "2018-11-23T10:21:53.8080768+01:00",_x000D_
          "LastRefreshDate": "2018-11-23T10:26:00.3760942+01:00",_x000D_
          "TotalRefreshCount": 8,_x000D_
          "CustomInfo": {}_x000D_
        }_x000D_
      },_x000D_
      "462": {_x000D_
        "$type": "Inside.Core.Formula.Definition.DefinitionAC, Inside.Core.Formula",_x000D_
        "ID": 462,_x000D_
        "Results": [_x000D_
          [_x000D_
            -69.44_x000D_
          ]_x000D_
        ],_x000D_
        "Statistics": {_x000D_
          "CreationDate": "2018-11-23T10:21:53.8150774+01:00",_x000D_
          "LastRefreshDate": "2018-11-23T10:26:00.3565667+01:00",_x000D_
          "TotalRefreshCount": 8,_x000D_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"2018-11-23T10:21:53.8220679+01:00",_x000D_
          "LastRefreshDate": "2018-11-23T10:26:00.3453327+01:00",_x000D_
          "TotalRefreshCount": 8,_x000D_
          "CustomInfo": {}_x000D_
        }_x000D_
      },_x000D_
      "464": {_x000D_
        "$type": "Inside.Core.Formula.Definition.DefinitionAC, Inside.Core.Formula",_x000D_
        "ID": 464,_x000D_
        "Results": [_x000D_
          [_x000D_
            0.0_x000D_
          ]_x000D_
        ],_x000D_
        "Statistics": {_x000D_
          "CreationDate": "2018-11-23T10:21:53.8410578+01:00",_x000D_
          "LastRefreshDate": "2018-11-23T10:26:00.3329175+01:00",_x000D_
          "TotalRefreshCount": 8,_x000D_
          "CustomInfo": {}_x000D_
        }_x000D_
      },_x000D_
      "465": {_x000D_
        "$type": "Inside.Core.Formula.Definition.DefinitionAC, Inside.Core.Formula",_x000D_
        "ID": 465,_x000D_
        "Results": [_x000D_
          [_x000D_
            -54317.59_x000D_
          ]_x000D_
        ],_x000D_
        "Statistics": {_x000D_
          "CreationDate": "2018-11-23T10:21:53.8450538+01:00",_x000D_
          "LastRefreshDate": "2018-11-23T10:26:00.3139297+01:00",_x000D_
          "TotalRefreshCount": 8,_x000D_
          "CustomInfo": {}_x000D_
        }_x000D_
      },_x000D_
      "466": {_x000D_
        "$type": "Inside.Core.Formula.Definition.DefinitionAC, Inside.Core.Formula",_x000D_
        "ID": 466,_x000D_
        "Results": [_x000D_
          [_x000D_
            -124662.18000000001_x000D_
          ]_x000D_
        ],_x000D_
        "Statistics": {_x000D_
          "CreationDate": "2018-11-23T10:21:53.8500522+01:00",_x000D_
          "LastRefreshDate": "2018-11-23T10:26:00.298937+01:00",_x000D_
          "TotalRefreshCount": 8,_x000D_
          "CustomInfo": {}_x000D_
        }_x000D_
      },_x000D_
      "467": {_x000D_
        "$type": "Inside.Core.Formula.Definition.DefinitionAC, Inside.Core.Formula",_x000D_
        "ID": 467,_x000D_
        "Results": [_x000D_
          [_x000D_
            -212707.48999999996_x000D_
          ]_x000D_
        ],_x000D_
        "Statistics": {_x000D_
          "CreationDate": "2018-11-23T10:21:53.8550502+01:00",_x000D_
          "LastRefreshDate": "2018-11-23T10:26:00.2789485+01:00",_x000D_
          "TotalRefreshCount": 8,_x000D_
          "CustomInfo": {}_x000D_
        }_x000D_
      },_x000D_
      "468": {_x000D_
        "$type": "Inside.Core.Formula.Definition.DefinitionAC, Inside.Core.Formula",_x000D_
        "ID": 468,_x000D_
        "Results": [_x000D_
          [_x000D_
            0.0_x000D_
          ]_x000D_
        ],_x000D_
        "Statistics": {_x000D_
          "CreationDate": "2018-11-23T10:21:53.8590474+01:00",_x000D_
          "LastRefreshDate": "2018-11-23T10:26:00.2659577+01:00",_x000D_
          "TotalRefreshCount": 8,_x000D_
          "CustomInfo": {}_x000D_
        }_x000D_
      },_x000D_
      "469": {_x000D_
        "$type": "Inside.Core.Formula.Definition.DefinitionAC, Inside.Core.Formula",_x000D_
        "ID": 469,_x000D_
        "Results": [_x000D_
          [_x000D_
            3756410.61_x000D_
          ]_x000D_
        ],_x000D_
        "Statistics": {_x000D_
          "CreationDate": "2018-11-23T10:21:53.8630443+01:00",_x000D_
          "LastRefreshDate": "2018-11-23T10:26:00.2539637+01:00",_x000D_
          "TotalRefreshCount": 8,_x000D_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"2018-11-23T10:21:53.8690421+01:00",_x000D_
          "LastRefreshDate": "2018-11-23T10:26:00.5524696+01:00",_x000D_
          "TotalRefreshCount": 8,_x000D_
          "CustomInfo": {}_x000D_
        }_x000D_
      },_x000D_
      "471": {_x000D_
        "$type": "Inside.Core.Formula.Definition.DefinitionAC, Inside.Core.Formula",_x000D_
        "ID": 471,_x000D_
        "Results": [_x000D_
          [_x000D_
            0.0_x000D_
          ]_x000D_
        ],_x000D_
        "Statistics": {_x000D_
          "CreationDate": "2018-11-23T10:21:53.8740375+01:00",_x000D_
          "LastRefreshDate": "2018-11-23T10:26:00.5303232+01:00",_x000D_
          "TotalRefreshCount": 8,_x000D_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"2018-11-23T10:21:53.8770367+01:00",_x000D_
          "LastRefreshDate": "2018-11-23T10:26:00.4964526+01:00",_x000D_
          "TotalRefreshCount": 8,_x000D_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"2018-11-23T10:21:53.8840326+01:00",_x000D_
          "LastRefreshDate": "2018-11-23T10:26:00.4662628+01:00",_x000D_
          "TotalRefreshCount": 8,_x000D_
          "CustomInfo": {}_x000D_
        }_x000D_
      },_x000D_
      "474": {_x000D_
        "$type": "Inside.Core.Formula.Definition.DefinitionAC, Inside.Core.Formula",_x000D_
        "ID": 474,_x000D_
        "Results": [_x000D_
          [_x000D_
            0.0_x000D_
          ]_x000D_
        ],_x000D_
        "Statistics": {_x000D_
          "CreationDate": "2018-11-23T10:21:53.8900288+01:00",_x000D_
          "LastRefreshDate": "2018-11-23T10:26:00.4218758+01:00",_x000D_
          "TotalRefreshCount": 8,_x000D_
          "CustomInfo": {}_x000D_
        }_x000D_
      },_x000D_
      "475": {_x000D_
        "$type": "Inside.Core.Formula.Definition.DefinitionAC, Inside.Core.Formula",_x000D_
        "ID": 475,_x000D_
        "Results": [_x000D_
          [_x000D_
            0.0_x000D_
          ]_x000D_
        ],_x000D_
        "Statistics": {_x000D_
          "CreationDate": "2018-11-23T10:21:53.8930262+01:00",_x000D_
          "LastRefreshDate": "2018-11-23T10:26:00.4884277+01:00",_x000D_
          "TotalRefreshCount": 8,_x000D_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"2018-11-23T10:21:53.8970243+01:00",_x000D_
          "LastRefreshDate": "2018-11-23T10:26:00.4168205+01:00",_x000D_
          "TotalRefreshCount": 8,_x000D_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"2018-11-23T10:21:53.9040203+01:00",_x000D_
          "LastRefreshDate": "2018-11-23T10:26:00.6538996+01:00",_x000D_
          "TotalRefreshCount": 8,_x000D_
          "CustomInfo": {}_x000D_
        }_x000D_
      },_x000D_
      "478": {_x000D_
        "$type": "Inside.Core.Formula.Definition.DefinitionAC, Inside.Core.Formula",_x000D_
        "ID": 478,_x000D_
        "Results": [_x000D_
          [_x000D_
            0.0_x000D_
          ]_x000D_
        ],_x000D_
        "Statistics": {_x000D_
          "CreationDate": "2018-11-23T10:21:53.907019+01:00",_x000D_
          "LastRefreshDate": "2018-11-23T10:26:00.5886709+01:00",_x000D_
          "TotalRefreshCount": 8,_x000D_
          "CustomInfo": {}_x000D_
        }_x000D_
      },_x000D_
      "479": {_x000D_
        "$type": "Inside.Core.Formula.Definition.DefinitionAC, Inside.Core.Formula",_x000D_
        "ID": 479,_x000D_
        "Results": [_x000D_
          [_x000D_
            0.0_x000D_
          ]_x000D_
        ],_x000D_
        "Statistics": {_x000D_
          "CreationDate": "2018-11-23T10:21:53.9110167+01:00",_x000D_
          "LastRefreshDate": "2018-11-23T10:26:00.6964011+01:00",_x000D_
          "TotalRefreshCount": 8,_x000D_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"2018-11-23T10:21:53.9210118+01:00",_x000D_
          "LastRefreshDate": "2018-11-23T10:26:00.6628936+01:00",_x000D_
          "TotalRefreshCount": 8,_x000D_
          "CustomInfo": {}_x000D_
        }_x000D_
      },_x000D_
      "481": {_x000D_
        "$type": "Inside.Core.Formula.Definition.DefinitionAC, Inside.Core.Formula",_x000D_
        "ID": 481,_x000D_
        "Results": [_x000D_
          [_x000D_
            0.0_x000D_
          ]_x000D_
        ],_x000D_
        "Statistics": {_x000D_
          "CreationDate": "2018-11-23T10:21:53.9370022+01:00",_x000D_
          "LastRefreshDate": "2018-11-23T10:26:00.6378904+01:00",_x000D_
          "TotalRefreshCount": 8,_x000D_
          "CustomInfo": {}_x000D_
        }_x000D_
      },_x000D_
      "482": {_x000D_
        "$type": "Inside.Core.Formula.Definition.DefinitionAC, Inside.Core.Formula",_x000D_
        "ID": 482,_x000D_
        "Results": [_x000D_
          [_x000D_
            -1532266.53_x000D_
          ]_x000D_
        ],_x000D_
        "Statistics": {_x000D_
          "CreationDate": "2018-11-23T10:21:53.9419989+01:00",_x000D_
          "LastRefreshDate": "2018-11-23T10:26:00.606617+01:00",_x000D_
          "TotalRefreshCount": 8,_x000D_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"2018-11-23T10:21:53.946996+01:00",_x000D_
          "LastRefreshDate": "2018-11-23T10:26:00.5834518+01:00",_x000D_
          "TotalRefreshCount": 8,_x000D_
          "CustomInfo": {}_x000D_
        }_x000D_
      },_x000D_
      "484": {_x000D_
        "$type": "Inside.Core.Formula.Definition.DefinitionAC, Inside.Core.Formula",_x000D_
        "ID": 484,_x000D_
        "Results": [_x000D_
          [_x000D_
            0.0_x000D_
          ]_x000D_
        ],_x000D_
        "Statistics": {_x000D_
          "CreationDate": "2018-11-23T10:21:53.9529938+01:00",_x000D_
          "LastRefreshDate": "2018-11-23T10:26:00.6964011+01:00",_x000D_
          "TotalRefreshCount": 8,_x000D_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"2018-11-23T10:21:53.9579905+01:00",_x000D_
          "LastRefreshDate": "2018-11-23T10:26:00.4863489+01:00",_x000D_
          "TotalRefreshCount": 8,_x000D_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"2018-11-23T10:21:53.9629877+01:00",_x000D_
          "LastRefreshDate": "2018-11-23T10:26:00.406284+01:00",_x000D_
          "TotalRefreshCount": 8,_x000D_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"2018-11-23T10:21:53.9689859+01:00",_x000D_
          "LastRefreshDate": "2018-11-23T10:26:00.6608956+01:00",_x000D_
          "TotalRefreshCount": 8,_x000D_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"2018-11-23T10:21:53.9729802+01:00",_x000D_
          "LastRefreshDate": "2018-11-23T10:26:00.6170209+01:00",_x000D_
          "TotalRefreshCount": 8,_x000D_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"2018-11-23T10:21:53.9789789+01:00",_x000D_
          "LastRefreshDate": "2018-11-23T10:26:00.0640723+01:00",_x000D_
          "TotalRefreshCount": 8,_x000D_
          "CustomInfo": {}_x000D_
        }_x000D_
      },_x000D_
      "490": {_x000D_
        "$type": "Inside.Core.Formula.Definition.DefinitionAC, Inside.Core.Formula",_x000D_
        "ID": 490,_x000D_
        "Results": [_x000D_
          [_x000D_
            0.0_x000D_
          ]_x000D_
        ],_x000D_
        "Statistics": {_x000D_
          "CreationDate": "2018-11-23T10:21:53.9879737+01:00",_x000D_
          "LastRefreshDate": "2018-11-23T10:26:00.3996755+01:00",_x000D_
          "TotalRefreshCount": 8,_x000D_
          "CustomInfo": {}_x000D_
        }_x000D_
      },_x000D_
      "491": {_x000D_
        "$type": "Inside.Core.Formula.Definition.DefinitionAC, Inside.Core.Formula",_x000D_
        "ID": 491,_x000D_
        "Results": [_x000D_
          [_x000D_
            0.0_x000D_
          ]_x000D_
        ],_x000D_
        "Statistics": {_x000D_
          "CreationDate": "2018-11-23T10:21:53.9919714+01:00",_x000D_
          "LastRefreshDate": "2018-11-23T10:26:00.3413363+01:00",_x000D_
          "TotalRefreshCount": 8,_x000D_
          "CustomInfo": {}_x000D_
        }_x000D_
      },_x000D_
      "492": {_x000D_
        "$type": "Inside.Core.Formula.Definition.DefinitionAC, Inside.Core.Formula",_x000D_
        "ID": 492,_x000D_
        "Results": [_x000D_
          [_x000D_
            0.0_x000D_
          ]_x000D_
        ],_x000D_
        "Statistics": {_x000D_
          "CreationDate": "2018-11-23T10:21:53.9959687+01:00",_x000D_
          "LastRefreshDate": "2018-11-23T10:26:00.2969377+01:00",_x000D_
          "TotalRefreshCount": 8,_x000D_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"2018-11-23T10:21:54.0029647+01:00",_x000D_
          "LastRefreshDate": "2018-11-23T10:26:00.5784748+01:00",_x000D_
          "TotalRefreshCount": 8,_x000D_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"2018-11-23T10:21:54.0079601+01:00",_x000D_
          "LastRefreshDate": "2018-11-23T10:26:00.5217598+01:00",_x000D_
          "TotalRefreshCount": 8,_x000D_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"2018-11-23T10:21:54.0119582+01:00",_x000D_
          "LastRefreshDate": "2018-11-23T10:26:00.4097882+01:00",_x000D_
          "TotalRefreshCount": 8,_x000D_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"2018-11-23T10:21:54.0169571+01:00",_x000D_
          "LastRefreshDate": "2018-11-23T10:26:00.4763315+01:00",_x000D_
          "TotalRefreshCount": 8,_x000D_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"2018-11-23T10:21:54.0239509+01:00",_x000D_
          "LastRefreshDate": "2018-11-23T10:26:00.6878793+01:00",_x000D_
          "TotalRefreshCount": 8,_x000D_
          "CustomInfo": {}_x000D_
        }_x000D_
      },_x000D_
      "498": {_x000D_
        "$type": "Inside.Core.Formula.Definition.DefinitionAC, Inside.Core.Formula",_x000D_
        "ID": 498,_x000D_
        "Results": [_x000D_
          [_x000D_
            0.0_x000D_
          ]_x000D_
        ],_x000D_
        "Statistics": {_x000D_
          "CreationDate": "2018-11-23T10:21:54.043942+01:00",_x000D_
          "LastRefreshDate": "2018-11-23T10:26:00.606617+01:00",_x000D_
          "TotalRefreshCount": 8,_x000D_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"2018-11-23T10:21:54.0509371+01:00",_x000D_
          "LastRefreshDate": "2018-11-23T10:26:00.4718125+01:00",_x000D_
          "TotalRefreshCount": 8,_x000D_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</t>
  </si>
  <si>
    <t>]_x000D_
        ],_x000D_
        "Statistics": {_x000D_
          "CreationDate": "2018-11-23T10:21:54.0569341+01:00",_x000D_
          "LastRefreshDate": "2018-11-23T10:26:00.2069928+01:00",_x000D_
          "TotalRefreshCount": 8,_x000D_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"2018-11-23T10:21:54.0609305+01:00",_x000D_
          "LastRefreshDate": "2018-11-23T10:26:00.1740092+01:00",_x000D_
          "TotalRefreshCount": 8,_x000D_
          "CustomInfo": {}_x000D_
        }_x000D_
      },_x000D_
      "502": {_x000D_
        "$type": "Inside.Core.Formula.Definition.DefinitionAC, Inside.Core.Formula",_x000D_
        "ID": 502,_x000D_
        "Results": [_x000D_
          [_x000D_
            0.0_x000D_
          ]_x000D_
        ],_x000D_
        "Statistics": {_x000D_
          "CreationDate": "2018-11-23T10:21:54.065928+01:00",_x000D_
          "LastRefreshDate": "2018-11-23T10:26:00.1430265+01:00",_x000D_
          "TotalRefreshCount": 8,_x000D_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"2018-11-23T10:21:54.0719254+01:00",_x000D_
          "LastRefreshDate": "2018-11-23T10:26:00.0950545+01:00",_x000D_
          "TotalRefreshCount": 8,_x000D_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"2018-11-23T10:21:54.0759227+01:00",_x000D_
          "LastRefreshDate": "2018-11-23T10:26:00.0760654+01:00",_x000D_
          "TotalRefreshCount": 8,_x000D_
          "CustomInfo": {}_x000D_
        }_x000D_
      },_x000D_
      "505": {_x000D_
        "$type": "Inside.Core.Formula.Definition.DefinitionAC, Inside.Core.Formula",_x000D_
        "ID": 505,_x000D_
        "Results": [_x000D_
          [_x000D_
            0.0_x000D_
          ]_x000D_
        ],_x000D_
        "Statistics": {_x000D_
          "CreationDate": "2018-11-23T10:21:54.0799208+01:00",_x000D_
          "LastRefreshDate": "2018-11-23T10:26:00.5594665+01:00",_x000D_
          "TotalRefreshCount": 8,_x000D_
          "CustomInfo": {}_x000D_
        }_x000D_
      },_x000D_
      "506": {_x000D_
        "$type": "Inside.Core.Formula.Definition.DefinitionAC, Inside.Core.Formula",_x000D_
        "ID": 506,_x000D_
        "Results": [_x000D_
          [_x000D_
            0.0_x000D_
          ]_x000D_
        ],_x000D_
        "Statistics": {_x000D_
          "CreationDate": "2018-11-23T10:21:54.0859165+01:00",_x000D_
          "LastRefreshDate": "2018-11-23T10:26:00.3805983+01:00",_x000D_
          "TotalRefreshCount": 8,_x000D_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"2018-11-23T10:21:54.0899134+01:00",_x000D_
          "LastRefreshDate": "2018-11-23T10:26:00.3553278+01:00",_x000D_
          "TotalRefreshCount": 8,_x000D_
          "CustomInfo": {}_x000D_
        }_x000D_
      },_x000D_
      "508": {_x000D_
        "$type": "Inside.Core.Formula.Definition.DefinitionAC, Inside.Core.Formula",_x000D_
        "ID": 508,_x000D_
        "Results": [_x000D_
          [_x000D_
            0.0_x000D_
          ]_x000D_
        ],_x000D_
        "Statistics": {_x000D_
          "CreationDate": "2018-11-23T10:21:54.0939115+01:00",_x000D_
          "LastRefreshDate": "2018-11-23T10:26:00.320924+01:00",_x000D_
          "TotalRefreshCount": 8,_x000D_
          "CustomInfo": {}_x000D_
        }_x000D_
      },_x000D_
      "509": {_x000D_
        "$type": "Inside.Core.Formula.Definition.DefinitionAC, Inside.Core.Formula",_x000D_
        "ID": 509,_x000D_
        "Results": [_x000D_
          [_x000D_
            0.0_x000D_
          ]_x000D_
        ],_x000D_
        "Statistics": {_x000D_
          "CreationDate": "2018-11-23T10:21:54.0989086+01:00",_x000D_
          "LastRefreshDate": "2018-11-23T10:26:00.2939399+01:00",_x000D_
          "TotalRefreshCount": 8,_x000D_
          "CustomInfo": {}_x000D_
        }_x000D_
      },_x000D_
      "510": {_x000D_
        "$type": "Inside.Core.Formula.Definition.DefinitionAC, Inside.Core.Formula",_x000D_
        "ID": 510,_x000D_
        "Results": [_x000D_
          [_x000D_
            111752.71999999999_x000D_
          ]_x000D_
        ],_x000D_
        "Statistics": {_x000D_
          "CreationDate": "2018-11-23T10:21:54.1049056+01:00",_x000D_
          "LastRefreshDate": "2018-11-23T10:26:00.2609601+01:00",_x000D_
          "TotalRefreshCount": 8,_x000D_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"2018-11-23T10:21:54.1089033+01:00",_x000D_
          "LastRefreshDate": "2018-11-23T10:26:00.5303232+01:00",_x000D_
          "TotalRefreshCount": 8,_x000D_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"2018-11-23T10:21:54.1129002+01:00",_x000D_
          "LastRefreshDate": "2018-11-23T10:26:00.5062176+01:00",_x000D_
          "TotalRefreshCount": 8,_x000D_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"2018-11-23T10:21:54.120896+01:00",_x000D_
          "LastRefreshDate": "2018-11-23T10:26:00.4384833+01:00",_x000D_
          "TotalRefreshCount": 8,_x000D_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"2018-11-23T10:21:54.1268934+01:00",_x000D_
          "LastRefreshDate": "2018-11-23T10:26:00.46075+01:00",_x000D_
          "TotalRefreshCount": 8,_x000D_
          "CustomInfo": {}_x000D_
        }_x000D_
      },_x000D_
      "515": {_x000D_
        "$type": "Inside.Core.Formula.Definition.DefinitionAC, Inside.Core.Formula",_x000D_
        "ID": 515,_x000D_
        "Results": [_x000D_
          [_x000D_
            1239.55_x000D_
          ]_x000D_
        ],_x000D_
        "Statistics": {_x000D_
          "CreationDate": "2018-11-23T10:21:54.1398851+01:00",_x000D_
          "LastRefreshDate": "2018-11-23T10:26:00.6200252+01:00",_x000D_
          "TotalRefreshCount": 8,_x000D_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"2018-11-23T10:21:54.1448843+01:00",_x000D_
          "LastRefreshDate": "2018-11-23T10:26:00.6499015+01:00",_x000D_
          "TotalRefreshCount": 8,_x000D_
          "CustomInfo": {}_x000D_
        }_x000D_
      },_x000D_
      "517": {_x000D_
        "$type": "Inside.Core.Formula.Definition.DefinitionAC, Inside.Core.Formula",_x000D_
        "ID": 517,_x000D_
        "Results": [_x000D_
          [_x000D_
            -29740.0_x000D_
          ]_x000D_
        ],_x000D_
        "Statistics": {_x000D_
          "CreationDate": "2018-11-23T10:21:54.1508796+01:00",_x000D_
          "LastRefreshDate": "2018-11-23T10:26:00.5961835+01:00",_x000D_
          "TotalRefreshCount": 8,_x000D_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"2018-11-23T10:21:54.1558776+01:00",_x000D_
          "LastRefreshDate": "2018-11-23T10:26:00.4562451+01:00",_x000D_
          "TotalRefreshCount": 8,_x000D_
          "CustomInfo": {}_x000D_
        }_x000D_
      },_x000D_
      "519": {_x000D_
        "$type": "Inside.Core.Formula.Definition.DefinitionAC, Inside.Core.Formula",_x000D_
        "ID": 519,_x000D_
        "Results": [_x000D_
          [_x000D_
            -31972.66_x000D_
          ]_x000D_
        ],_x000D_
        "Statistics": {_x000D_
          "CreationDate": "2018-11-23T10:21:54.1598749+01:00",_x000D_
          "LastRefreshDate": "2018-11-23T10:26:00.6348909+01:00",_x000D_
          "TotalRefreshCount": 8,_x000D_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"2018-11-23T10:21:54.1638709+01:00",_x000D_
          "LastRefreshDate": "2018-11-23T10:26:00.2389736+01:00",_x000D_
          "TotalRefreshCount": 8,_x000D_
          "CustomInfo": {}_x000D_
        }_x000D_
      },_x000D_
      "521": {_x000D_
        "$type": "Inside.Core.Formula.Definition.DefinitionAC, Inside.Core.Formula",_x000D_
        "ID": 521,_x000D_
        "Results": [_x000D_
          [_x000D_
            0.0_x000D_
          ]_x000D_
        ],_x000D_
        "Statistics": {_x000D_
          "CreationDate": "2018-11-23T10:21:54.1688688+01:00",_x000D_
          "LastRefreshDate": "2018-11-23T10:26:00.2119878+01:00",_x000D_
          "TotalRefreshCount": 8,_x000D_
          "CustomInfo": {}_x000D_
        }_x000D_
      },_x000D_
      "522": {_x000D_
        "$type": "Inside.Core.Formula.Definition.DefinitionAC, Inside.Core.Formula",_x000D_
        "ID": 522,_x000D_
        "Results": [_x000D_
          [_x000D_
            0.0_x000D_
          ]_x000D_
        ],_x000D_
        "Statistics": {_x000D_
          "CreationDate": "2018-11-23T10:21:54.1738651+01:00",_x000D_
          "LastRefreshDate": "2018-11-23T10:26:00.1939977+01:00",_x000D_
          "TotalRefreshCount": 8,_x000D_
          "CustomInfo": {}_x000D_
        }_x000D_
      },_x000D_
      "523": {_x000D_
        "$type": "Inside.Core.Formula.Definition.DefinitionAC, Inside.Core.Formula",_x000D_
        "ID": 523,_x000D_
        "Results": [_x000D_
          [_x000D_
            0.0_x000D_
          ]_x000D_
        ],_x000D_
        "Statistics": {_x000D_
          "CreationDate": "2018-11-23T10:21:54.1778641+01:00",_x000D_
          "LastRefreshDate": "2018-11-23T10:26:00.1770075+01:00",_x000D_
          "TotalRefreshCount": 8,_x000D_
          "CustomInfo": {}_x000D_
        }_x000D_
      },_x000D_
      "524": {_x000D_
        "$type": "Inside.Core.Formula.Definition.DefinitionAC, Inside.Core.Formula",_x000D_
        "ID": 524,_x000D_
        "Results": [_x000D_
          [_x000D_
            0.0_x000D_
          ]_x000D_
        ],_x000D_
        "Statistics": {_x000D_
          "CreationDate": "2018-11-23T10:21:54.1838611+01:00",_x000D_
          "LastRefreshDate": "2018-11-23T10:26:00.1630159+01:00",_x000D_
          "TotalRefreshCount": 8,_x000D_
          "CustomInfo": {}_x000D_
        }_x000D_
      },_x000D_
      "525": {_x000D_
        "$type": "Inside.Core.Formula.Definition.DefinitionAC, Inside.Core.Formula",_x000D_
        "ID": 525,_x000D_
        "Results": [_x000D_
          [_x000D_
            0.0_x000D_
          ]_x000D_
        ],_x000D_
        "Statistics": {_x000D_
          "CreationDate": "2018-11-23T10:21:54.1898559+01:00",_x000D_
          "LastRefreshDate": "2018-11-23T10:26:00.148025+01:00",_x000D_
          "TotalRefreshCount": 8,_x000D_
          "CustomInfo": {}_x000D_
        }_x000D_
      },_x000D_
      "526": {_x000D_
        "$type": "Inside.Core.Formula.Definition.DefinitionAC, Inside.Core.Formula",_x000D_
        "ID": 526,_x000D_
        "Results": [_x000D_
          [_x000D_
            0.0_x000D_
          ]_x000D_
        ],_x000D_
        "Statistics": {_x000D_
          "CreationDate": "2018-11-23T10:21:54.1928538+01:00",_x000D_
          "LastRefreshDate": "2018-11-23T10:26:00.1310334+01:00",_x000D_
          "TotalRefreshCount": 8,_x000D_
          "CustomInfo": {}_x000D_
        }_x000D_
      },_x000D_
      "527": {_x000D_
        "$type": "Inside.Core.Formula.Definition.DefinitionAC, Inside.Core.Formula",_x000D_
        "ID": 527,_x000D_
        "Results": [_x000D_
          [_x000D_
            0.0_x000D_
          ]_x000D_
        ],_x000D_
        "Statistics": {_x000D_
          "CreationDate": "2018-11-23T10:21:54.197865+01:00",_x000D_
          "LastRefreshDate": "2018-11-23T10:26:00.0990539+01:00",_x000D_
          "TotalRefreshCount": 8,_x000D_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"2018-11-23T10:21:54.2038483+01:00",_x000D_
          "LastRefreshDate": "2018-11-23T10:26:00.5674606+01:00",_x000D_
          "TotalRefreshCount": 8,_x000D_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"2018-11-23T10:21:54.2078456+01:00",_x000D_
          "LastRefreshDate": "2018-11-23T10:26:00.3861129+01:00",_x000D_
          "TotalRefreshCount": 8,_x000D_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"2018-11-23T10:21:54.2118433+01:00",_x000D_
          "LastRefreshDate": "2018-11-23T10:26:00.3299192+01:00",_x000D_
          "TotalRefreshCount": 8,_x000D_
          "CustomInfo": {}_x000D_
        }_x000D_
      },_x000D_
      "531": {_x000D_
        "$type": "Inside.Core.Formula.Definition.DefinitionAC, Inside.Core.Formula",_x000D_
        "ID": 531,_x000D_
        "Results": [_x000D_
          [_x000D_
            502823.11_x000D_
          ]_x000D_
        ],_x000D_
        "Statistics": {_x000D_
          "CreationDate": "2018-11-23T10:21:54.2328321+01:00",_x000D_
          "LastRefreshDate": "2018-11-23T10:26:00.2759532+01:00",_x000D_
          "TotalRefreshCount": 8,_x000D_
          "CustomInfo": {}_x000D_
        }_x000D_
      },_x000D_
      "532": {_x000D_
        "$type": "Inside.Core.Formula.Definition.DefinitionAC, Inside.Core.Formula",_x000D_
        "ID": 532,_x000D_
        "Results": [_x000D_
          [_x000D_
            0.0_x000D_
          ]_x000D_
        ],_x000D_
        "Statistics": {_x000D_
          "CreationDate": "2018-11-23T10:21:54.2398285+01:00",_x000D_
          "LastRefreshDate": "2018-11-23T10:26:00.5414772+01:00",_x000D_
          "TotalRefreshCount": 8,_x000D_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"2018-11-23T10:21:54.243827+01:00",_x000D_
          "LastRefreshDate": "2018-11-23T10:26:00.4884277+01:00",_x000D_
          "TotalRefreshCount": 8,_x000D_
          "CustomInfo": {}_x000D_
        }_x000D_
      },_x000D_
      "534": {_x000D_
        "$type": "Inside.Core.Formula.Definition.DefinitionAC, Inside.Core.Formula",_x000D_
        "ID": 534,_x000D_
        "Results": [_x000D_
          [_x000D_
            -17950.0_x000D_
          ]_x000D_
        ],_x000D_
        "Statistics": {_x000D_
          "CreationDate": "2018-11-23T10:21:54.2498223+01:00",_x000D_
          "LastRefreshDate": "2018-11-23T10:26:00.5814526+01:00",_x000D_
          "TotalRefreshCount": 8,_x000D_
          "CustomInfo": {}_x000D_
        }_x000D_
      },_x000D_
      "535": {_x000D_
        "$type": "Inside.Core.Formula.Definition.DefinitionAC, Inside.Core.Formula",_x000D_
        "ID": 535,_x000D_
        "Results": [_x000D_
          [_x000D_
            0.0_x000D_
          ]_x000D_
        ],_x000D_
        "Statistics": {_x000D_
          "CreationDate": "2018-11-23T10:21:54.2558188+01:00",_x000D_
          "LastRefreshDate": "2018-11-23T10:26:00.6328924+01:00",_x000D_
          "TotalRefreshCount": 8,_x000D_
          "CustomInfo": {}_x000D_
        }_x000D_
      },_x000D_
      "536": {_x000D_
        "$type": "Inside.Core.Formula.Definition.DefinitionAC, Inside.Core.Formula",_x000D_
        "ID": 536,_x000D_
        "Results": [_x000D_
          [_x000D_
            0.0_x000D_
          ]_x000D_
        ],_x000D_
        "Statistics": {_x000D_
          "CreationDate": "2018-11-23T10:21:54.2608151+01:00",_x000D_
          "LastRefreshDate": "2018-11-23T10:26:00.5961835+01:00",_x000D_
          "TotalRefreshCount": 8,_x000D_
          "CustomInfo": {}_x000D_
        }_x000D_
      }_x000D_
    },_x000D_
    "LastID": 536_x000D_
  }_x000D_
}</t>
  </si>
  <si>
    <t>{_x000D_
  "Name": "CacheManager_Résultat cptes mouvementés",_x000D_
  "Column": 4,_x000D_
  "Length": 7,_x000D_
  "IsEncrypted": false_x000D_
}</t>
  </si>
  <si>
    <t>,S=1012|3,V=&lt;&gt;Situation:\";$G$1;D$2;$A42;D$3;$J$1)": 163,_x000D_
    "=RIK_AC(\"INF02__;INF02@E=1,S=1031,G=0,T=0,P=0:@R=A,S=1000,V={0}:R=B,S=1022,V={1}:R=C,S=1001|1,V={2}:R=D,S=1023,V={3}:R=E,S=1044,V={4}:R=F,S=1012|3,V=&lt;&gt;Situation:\";$G$1;C$2;$A36;C$3;$J$1)": 164,_x000D_
    "=RIK_AC(\"INF06__;INF02@E=4,S=1019,G=0,T=0,P=0:@R=A,S=1019,V={0}:\";$D$1)": 165,_x000D_
    "=RIK_AC(\"INF02__;INF02@E=1,S=1031,G=0,T=0,P=0:@R=A,S=1000,V={0}:R=B,S=1022,V={1}:R=C,S=1001|1,V={2}:R=D,S=1023,V={3}:R=E,S=1044,V={4}:R=F,S=1012|3,V=&lt;&gt;Situation:\";$G$1;N$2;$A39;N$3;$J$1)": 166,_x000D_
    "=RIK_AC(\"INF02__;INF02@E=1,S=1031,G=0,T=0,P=0:@R=A,S=1000,V={0}:R=B,S=1022,V={1}:R=C,S=1001|1,V={2}:R=D,S=1023,V={3}:R=E,S=1044,V={4}:R=F,S=1012|3,V=&lt;&gt;Situation:\";$G$1;N$2;$A50;N$3;$J$1)": 167,_x000D_
    "=RIK_AC(\"INF02__;INF02@E=1,S=1031,G=0,T=0,P=0:@R=A,S=1000,V={0}:R=B,S=1022,V={1}:R=C,S=1001|1,V={2}:R=D,S=1023,V={3}:R=E,S=1044,V={4}:R=F,S=1012|3,V=&lt;&gt;Situation:\";$G$1;N$2;$A46;N$3;$J$1)": 168,_x000D_
    "=RIK_AC(\"INF02__;INF02@E=1,S=1031,G=0,T=0,P=0:@R=A,S=1000,V={0}:R=B,S=1022,V={1}:R=C,S=1001|1,V={2}:R=D,S=1023,V={3}:R=E,S=1044,V={4}:R=F,S=1012|3,V=&lt;&gt;Situation:\";$G$1;N$2;$A30;N$3;$J$1)": 169,_x000D_
    "=RIK_AC(\"INF02__;INF02@E=1,S=1031,G=0,T=0,P=0:@R=A,S=1000,V={0}:R=B,S=1022,V={1}:R=C,S=1001|1,V={2}:R=D,S=1023,V={3}:R=E,S=1044,V={4}:R=F,S=1012|3,V=&lt;&gt;Situation:\";$G$1;N$2;$A55;N$3;$J$1)": 170,_x000D_
    "=RIK_AC(\"INF02__;INF02@E=1,S=1031,G=0,T=0,P=0:@R=A,S=1000,V={0}:R=B,S=1022,V={1}:R=C,S=1001|1,V={2}:R=D,S=1023,V={3}:R=E,S=1044,V={4}:R=F,S=1012|3,V=&lt;&gt;Situation:\";$G$1;C$2;$A50;C$3;$J$1)": 171,_x000D_
    "=RIK_AC(\"INF02__;INF02@E=1,S=1031,G=0,T=0,P=0:@R=A,S=1000,V={0}:R=B,S=1022,V={1}:R=C,S=1001|1,V={2}:R=D,S=1023,V={3}:R=E,S=1044,V={4}:R=F,S=1012|3,V=&lt;&gt;Situation:\";$G$1;D$2;$A55;D$3;$J$1)": 172,_x000D_
    "=RIK_AC(\"INF02__;INF02@E=1,S=1031,G=0,T=0,P=0:@R=A,S=1000,V={0}:R=B,S=1022,V={1}:R=C,S=1001|1,V={2}:R=D,S=1023,V={3}:R=E,S=1044,V={4}:R=F,S=1012|3,V=&lt;&gt;Situation:\";$G$1;C$2;$A55;C$3;$J$1)": 173,_x000D_
    "=RIK_AC(\"INF02__;INF02@E=1,S=1031,G=0,T=0,P=0:@R=A,S=1000,V={0}:R=B,S=1022,V={1}:R=C,S=1001|1,V={2}:R=D,S=1023,V={3}:R=E,S=1044,V={4}:R=F,S=1012|3,V=&lt;&gt;Situation:\";$G$1;D$2;$A39;D$3;$J$1)": 174,_x000D_
    "=RIK_AC(\"INF02__;INF02@E=1,S=1031,G=0,T=0,P=0:@R=A,S=1000,V={0}:R=B,S=1022,V={1}:R=C,S=1001|1,V={2}:R=D,S=1023,V={3}:R=E,S=1044,V={4}:R=F,S=1012|3,V=&lt;&gt;Situation:\";$G$1;C$2;$A39;C$3;$J$1)": 175,_x000D_
    "=RIK_AC(\"INF02__;INF02@E=1,S=1031,G=0,T=0,P=0:@R=A,S=1000,V={0}:R=B,S=1022,V={1}:R=C,S=1001|1,V={2}:R=D,S=1023,V={3}:R=E,S=1044,V={4}:R=F,S=1012|3,V=&lt;&gt;Situation:\";$G$1;M$2;$A50;M$3;$J$1)": 176,_x000D_
    "=RIK_AC(\"INF02__;INF02@E=1,S=1031,G=0,T=0,P=0:@R=A,S=1000,V={0}:R=B,S=1022,V={1}:R=C,S=1001|1,V={2}:R=D,S=1023,V={3}:R=E,S=1044,V={4}:R=F,S=1012|3,V=&lt;&gt;Situation:\";$G$1;D$2;$A30;D$3;$J$1)": 177,_x000D_
    "=RIK_AC(\"INF02__;INF02@E=1,S=1031,G=0,T=0,P=0:@R=A,S=1000,V={0}:R=B,S=1022,V={1}:R=C,S=1001|1,V={2}:R=D,S=1023,V={3}:R=E,S=1044,V={4}:R=F,S=1012|3,V=&lt;&gt;Situation:\";$G$1;M$2;$A39;M$3;$J$1)": 178,_x000D_
    "=RIK_AC(\"INF02__;INF02@E=1,S=1031,G=0,T=0,P=0:@R=A,S=1000,V={0}:R=B,S=1022,V={1}:R=C,S=1001|1,V={2}:R=D,S=1023,V={3}:R=E,S=1044,V={4}:R=F,S=1012|3,V=&lt;&gt;Situation:\";$G$1;D$2;$A50;D$3;$J$1)": 179,_x000D_
    "=RIK_AC(\"INF02__;INF02@E=1,S=1031,G=0,T=0,P=0:@R=A,S=1000,V={0}:R=B,S=1022,V={1}:R=C,S=1001|1,V={2}:R=D,S=1023,V={3}:R=E,S=1044,V={4}:R=F,S=1012|3,V=&lt;&gt;Situation:\";$G$1;D$2;$A46;D$3;$J$1)": 180,_x000D_
    "=RIK_AC(\"INF02__;INF02@E=1,S=1031,G=0,T=0,P=0:@R=A,S=1000,V={0}:R=B,S=1022,V={1}:R=C,S=1001|1,V={2}:R=D,S=1023,V={3}:R=E,S=1044,V={4}:R=F,S=1012|3,V=&lt;&gt;Situation:\";$G$1;C$2;$A46;C$3;$J$1)": 181,_x000D_
    "=RIK_AC(\"INF02__;INF02@E=1,S=1031,G=0,T=0,P=0:@R=A,S=1000,V={0}:R=B,S=1022,V={1}:R=C,S=1001|1,V={2}:R=D,S=1023,V={3}:R=E,S=1044,V={4}:R=F,S=1012|3,V=&lt;&gt;Situation:\";$G$1;M$2;$A46;M$3;$J$1)": 182,_x000D_
    "=RIK_AC(\"INF02__;INF02@E=1,S=1031,G=0,T=0,P=0:@R=A,S=1000,V={0}:R=B,S=1022,V={1}:R=C,S=1001|1,V={2}:R=D,S=1023,V={3}:R=E,S=1044,V={4}:R=F,S=1012|3,V=&lt;&gt;Situation:\";$G$1;M$2;$A55;M$3;$J$1)": 183,_x000D_
    "=RIK_AC(\"INF02__;INF02@E=1,S=1031,G=0,T=0,P=0:@R=A,S=1000,V={0}:R=B,S=1022,V={1}:R=C,S=1001|1,V={2}:R=D,S=1023,V={3}:R=E,S=1044,V={4}:R=F,S=1012|3,V=&lt;&gt;Situation:\";$G$1;C$2;$A30;C$3;$J$1)": 184,_x000D_
    "=RIK_AC(\"INF02__;INF02@E=1,S=1031,G=0,T=0,P=0:@R=A,S=1000,V={0}:R=B,S=1022,V={1}:R=C,S=1001|1,V={2}:R=D,S=1023,V={3}:R=E,S=1044,V={4}:R=F,S=1012|3,V=&lt;&gt;Situation:\";$G$1;M$2;$A30;M$3;$J$1)": 185,_x000D_
    "=RIK_AC(\"AEO02____;INF02@E=1,S=1031,G=0,T=0,P=0:@R=A,S=1000,V={0}:R=B,S=1022,V={1}:R=C,S=1001|1,V={2}:R=D,S=1023,V={3}:R=E,S=1044,V={4}:R=F,S=1012|3,V=&lt;&gt;Situation:\";$G$1;N$2;$A56;N$3;$J$1)": 186,_x000D_
    "=RIK_AC(\"AEO02____;INF02@E=1,S=1031,G=0,T=0,P=0:@R=A,S=1000,V={0}:R=B,S=1022,V={1}:R=C,S=1001|1,V={2}:R=D,S=1023,V={3}:R=E,S=1044,V={4}:R=F,S=1012|3,V=&lt;&gt;Situation:\";$G$1;N$2;$A50;N$3;$J$1)": 187,_x000D_
    "=RIK_AC(\"AEO02____;INF02@E=1,S=1031,G=0,T=0,P=0:@R=A,S=1000,V={0}:R=B,S=1022,V={1}:R=C,S=1001|1,V={2}:R=D,S=1023,V={3}:R=E,S=1044,V={4}:R=F,S=1012|3,V=&lt;&gt;Situation:\";$G$1;N$2;$A42;N$3;$J$1)": 188,_x000D_
    "=RIK_AC(\"AEO02____;INF02@E=1,S=1031,G=0,T=0,P=0:@R=A,S=1000,V={0}:R=B,S=1022,V={1}:R=C,S=1001|1,V={2}:R=D,S=1023,V={3}:R=E,S=1044,V={4}:R=F,S=1012|3,V=&lt;&gt;Situation:\";$G$1;N$2;$A37;N$3;$J$1)": 189,_x000D_
    "=RIK_AC(\"AEO02____;INF02@E=1,S=1031,G=0,T=0,P=0:@R=A,S=1000,V={0}:R=B,S=1022,V={1}:R=C,S=1001|1,V={2}:R=D,S=1023,V={3}:R=E,S=1044,V={4}:R=F,S=1012|3,V=&lt;&gt;Situation:\";$G$1;N$2;$A33;N$3;$J$1)": 190,_x000D_
    "=RIK_AC(\"AEO02____;INF02@E=1,S=1031,G=0,T=0,P=0:@R=A,S=1000,V={0}:R=B,S=1022,V={1}:R=C,S=1001|1,V={2}:R=D,S=1023,V={3}:R=E,S=1044,V={4}:R=F,S=1012|3,V=&lt;&gt;Situation:\";$G$1;N$2;$A27;N$3;$J$1)": 191,_x000D_
    "=RIK_AC(\"AEO02____;INF02@E=1,S=1031,G=0,T=0,P=0:@R=A,S=1000,V={0}:R=B,S=1022,V={1}:R=C,S=1001|1,V={2}:R=D,S=1023,V={3}:R=E,S=1044,V={4}:R=F,S=1012|3,V=&lt;&gt;Situation:\";$G$1;N$2;$A23;N$3;$J$1)": 192,_x000D_
    "=RIK_AC(\"AEO02____;INF02@E=1,S=1031,G=0,T=0,P=0:@R=A,S=1000,V={0}:R=B,S=1022,V={1}:R=C,S=1001|1,V={2}:R=D,S=1023,V={3}:R=E,S=1044,V={4}:R=F,S=1012|3,V=&lt;&gt;Situation:\";$G$1;N$2;$A19;N$3;$J$1)": 193,_x000D_
    "=RIK_AC(\"AEO02____;INF02@E=1,S=1031,G=0,T=0,P=0:@R=A,S=1000,V={0}:R=B,S=1022,V={1}:R=C,S=1001|1,V={2}:R=D,S=1023,V={3}:R=E,S=1044,V={4}:R=F,S=1012|3,V=&lt;&gt;Situation:\";$G$1;N$2;$A14;N$3;$J$1)": 194,_x000D_
    "=RIK_AC(\"AEO02____;INF02@E=1,S=1031,G=0,T=0,P=0:@R=A,S=1000,V={0}:R=B,S=1022,V={1}:R=C,S=1001|1,V={2}:R=D,S=1023,V={3}:R=E,S=1044,V={4}:R=F,S=1012|3,V=&lt;&gt;Situation:\";$G$1;N$2;$A10;N$3;$J$1)": 195,_x000D_
    "=RIK_AC(\"AEO02____;INF02@E=1,S=1031,G=0,T=0,P=0:@R=A,S=1000,V={0}:R=B,S=1022,V={1}:R=C,S=1001|1,V={2}:R=D,S=1023,V={3}:R=E,S=1044,V={4}:R=F,S=1012|3,V=&lt;&gt;Situation:\";$G$1;D$2;$A56;D$3;$J$1)": 196,_x000D_
    "=RIK_AC(\"AEO02____;INF02@E=1,S=1031,G=0,T=0,P=0:@R=A,S=1000,V={0}:R=B,S=1022,V={1}:R=C,S=1001|1,V={2}:R=D,S=1023,V={3}:R=E,S=1044,V={4}:R=F,S=1012|3,V=&lt;&gt;Situation:\";$G$1;D$2;$A40;D$3;$J$1)": 197,_x000D_
    "=RIK_AC(\"AEO02____;INF02@E=1,S=1031,G=0,T=0,P=0:@R=A,S=1000,V={0}:R=B,S=1022,V={1}:R=C,S=1001|1,V={2}:R=D,S=1023,V={3}:R=E,S=1044,V={4}:R=F,S=1012|3,V=&lt;&gt;Situation:\";$G$1;D$2;$A32;D$3;$J$1)": 198,_x000D_
    "=RIK_AC(\"AEO02____;INF02@E=1,S=1031,G=0,T=0,P=0:@R=A,S=1000,V={0}:R=B,S=1022,V={1}:R=C,S=1001|1,V={2}:R=D,S=1023,V={3}:R=E,S=1044,V={4}:R=F,S=1012|3,V=&lt;&gt;Situation:\";$G$1;D$2;$A22;D$3;$J$1)": 199,_x000D_
    "=RIK_AC(\"AEO02____;INF02@E=1,S=1031,G=0,T=0,P=0:@R=A,S=1000,V={0}:R=B,S=1022,V={1}:R=C,S=1001|1,V={2}:R=D,S=1023,V={3}:R=E,S=1044,V={4}:R=F,S=1012|3,V=&lt;&gt;Situation:\";$G$1;D$2;$A13;D$3;$J$1)": 200,_x000D_
    "=RIK_AC(\"AEO02____;INF02@E=1,S=1031,G=0,T=0,P=0:@R=A,S=1000,V={0}:R=B,S=1022,V={1}:R=C,S=1001|1,V={2}:R=D,S=1023,V={3}:R=E,S=1044,V={4}:R=F,S=1012|3,V=&lt;&gt;Situation:\";$G$1;M$2;$A56;M$3;$J$1)": 201,_x000D_
    "=RIK_AC(\"AEO02____;INF02@E=1,S=1031,G=0,T=0,P=0:@R=A,S=1000,V={0}:R=B,S=1022,V={1}:R=C,S=1001|1,V={2}:R=D,S=1023,V={3}:R=E,S=1044,V={4}:R=F,S=1012|3,V=&lt;&gt;Situation:\";$G$1;M$2;$A50;M$3;$J$1)": 202,_x000D_
    "=RIK_AC(\"AEO02____;INF02@E=1,S=1031,G=0,T=0,P=0:@R=A,S=1000,V={0}:R=B,S=1022,V={1}:R=C,S=1001|1,V={2}:R=D,S=1023,V={3}:R=E,S=1044,V={4}:R=F,S=1012|3,V=&lt;&gt;Situation:\";$G$1;M$2;$A42;M$3;$J$1)": 203,_x000D_
    "=RIK_AC(\"AEO02____;INF02@E=1,S=1031,G=0,T=0,P=0:@R=A,S=1000,V={0}:R=B,S=1022,V={1}:R=C,S=1001|1,V={2}:R=D,S=1023,V={3}:R=E,S=1044,V={4}:R=F,S=1012|3,V=&lt;&gt;Situation:\";$G$1;M$2;$A37;M$3;$J$1)": 204,_x000D_
    "=RIK_AC(\"AEO02____;INF02@E=1,S=1031,G=0,T=0,P=0:@R=A,S=1000,V={0}:R=B,S=1022,V={1}:R=C,S=1001|1,V={2}:R=D,S=1023,V={3}:R=E,S=1044,V={4}:R=F,S=1012|3,V=&lt;&gt;Situation:\";$G$1;M$2;$A33;M$3;$J$1)": 205,_x000D_
    "=RIK_AC(\"AEO02____;INF02@E=1,S=1031,G=0,T=0,P=0:@R=A,S=1000,V={0}:R=B,S=1022,V={1}:R=C,S=1001|1,V={2}:R=D,S=1023,V={3}:R=E,S=1044,V={4}:R=F,S=1012|3,V=&lt;&gt;Situation:\";$G$1;M$2;$A27;M$3;$J$1)": 206,_x000D_
    "=RIK_AC(\"AEO02____;INF02@E=1,S=1031,G=0,T=0,P=0:@R=A,S=1000,V={0}:R=B,S=1022,V={1}:R=C,S=1001|1,V={2}:R=D,S=1023,V={3}:R=E,S=1044,V={4}:R=F,S=1012|3,V=&lt;&gt;Situation:\";$G$1;M$2;$A23;M$3;$J$1)": 207,_x000D_
    "=RIK_AC(\"AEO02____;INF02@E=1,S=1031,G=0,T=0,P=0:@R=A,S=1000,V={0}:R=B,S=1022,V={1}:R=C,S=1001|1,V={2}:R=D,S=1023,V={3}:R=E,S=1044,V={4}:R=F,S=1012|3,V=&lt;&gt;Situation:\";$G$1;M$2;$A19;M$3;$J$1)": 208,_x000D_
    "=RIK_AC(\"AEO02____;INF02@E=1,S=1031,G=0,T=0,P=0:@R=A,S=1000,V={0}:R=B,S=1022,V={1}:R=C,S=1001|1,V={2}:R=D,S=1023,V={3}:R=E,S=1044,V={4}:R=F,S=1012|3,V=&lt;&gt;Situation:\";$G$1;M$2;$A14;M$3;$J$1)": 209,_x000D_
    "=RIK_AC(\"AEO02____;INF02@E=1,S=1031,G=0,T=0,P=0:@R=A,S=1000,V={0}:R=B,S=1022,V={1}:R=C,S=1001|1,V={2}:R=D,S=1023,V={3}:R=E,S=1044,V={4}:R=F,S=1012|3,V=&lt;&gt;Situation:\";$G$1;M$2;$A10;M$3;$J$1)": 210,_x000D_
    "=RIK_AC(\"AEO02____;INF02@E=1,S=1031,G=0,T=0,P=0:@R=A,S=1000,V={0}:R=B,S=1022,V={1}:R=C,S=1001|1,V={2}:R=D,S=1023,V={3}:R=E,S=1044,V={4}:R=F,S=1012|3,V=&lt;&gt;Situation:\";$G$1;D$2;$A55;D$3;$J$1)": 211,_x000D_
    "=RIK_AC(\"AEO02____;INF02@E=1,S=1031,G=0,T=0,P=0:@R=A,S=1000,V={0}:R=B,S=1022,V={1}:R=C,S=1001|1,V={2}:R=D,S=1023,V={3}:R=E,S=1044,V={4}:R=F,S=1012|3,V=&lt;&gt;Situation:\";$G$1;D$2;$A46;D$3;$J$1)": 212,_x000D_
    "=RIK_AC(\"AEO02____;INF02@E=1,S=1031,G=0,T=0,P=0:@R=A,S=1000,V={0}:R=B,S=1022,V={1}:R=C,S=1001|1,V={2}:R=D,S=1023,V={3}:R=E,S=1044,V={4}:R=F,S=1012|3,V=&lt;&gt;Situation:\";$G$1;D$2;$A33;D$3;$J$1)": 213,_x000D_
    "=RIK_AC(\"AEO02____;INF02@E=1,S=1031,G=0,T=0,P=0:@R=A,S=1000,V={0}:R=B,S=1022,V={1}:R=C,S=1001|1,V={2}:R=D,S=1023,V={3}:R=E,S=1044,V={4}:R=F,S=1012|3,V=&lt;&gt;Situation:\";$G$1;D$2;$A23;D$3;$J$1)": 214,_x000D_
    "=RIK_AC(\"AEO02____;INF02@E=1,S=1031,G=0,T=0,P=0:@R=A,S=1000,V={0}:R=B,S=1022,V={1}:R=C,S=1001|1,V={2}:R=D,S=1023,V={3}:R=E,S=1044,V={4}:R=F,S=1012|3,V=&lt;&gt;Situation:\";$G$1;D$2;$A14;D$3;$J$1)": 215,_x000D_
    "=RIK_AC(\"AEO02____;INF02@E=1,S=1031,G=0,T=0,P=0:@R=A,S=1000,V={0}:R=B,S=1022,V={1}:R=C,S=1001|1,V={2}:R=D,S=1023,V={3}:R=E,S=1044,V={4}:R=F,S=1012|3,V=&lt;&gt;Situation:\";$G$1;C$2;$A56;C$3;$J$1)": 216,_x000D_
    "=RIK_AC(\"AEO02____;INF02@E=1,S=1031,G=0,T=0,P=0:@R=A,S=1000,V={0}:R=B,S=1022,V={1}:R=C,S=1001|1,V={2}:R=D,S=1023,V={3}:R=E,S=1044,V={4}:R=F,S=1012|3,V=&lt;&gt;Situation:\";$G$1;C$2;$A33;C$3;$J$1)": 217,_x000D_
    "=RIK_AC(\"AEO02____;INF02@E=1,S=1031,G=0,T=0,P=0:@R=A,S=1000,V={0}:R=B,S=1022,V={1}:R=C,S=1001|1,V={2}:R=D,S=1023,V={3}:R=E,S=1044,V={4}:R=F,S=1012|3,V=&lt;&gt;Situation:\";$G$1;C$2;$A14;C$3;$J$1)": 218,_x000D_
    "=RIK_AC(\"AEO02____;INF02@E=1,S=1031,G=0,T=0,P=0:@R=A,S=1000,V={0}:R=B,S=1022,V={1}:R=C,S=1001|1,V={2}:R=D,S=1023,V={3}:R=E,S=1044,V={4}:R=F,S=1012|3,V=&lt;&gt;Situation:\";$G$1;C$2;$A12;C$3;$J$1)": 219,_x000D_
    "=RIK_AC(\"AEO02____;INF02@E=1,S=1031,G=0,T=0,P=0:@R=A,S=1000,V={0}:R=B,S=1022,V={1}:R=C,S=1001|1,V={2}:R=D,S=1023,V={3}:R=E,S=1044,V={4}:R=F,S=1012|3,V=&lt;&gt;Situation:\";$G$1;C$2;$A16;C$3;$J$1)": 220,_x000D_
    "=RIK_AC(\"AEO02____;INF02@E=1,S=1031,G=0,T=0,P=0:@R=A,S=1000,V={0}:R=B,S=1022,V={1}:R=C,S=1001|1,V={2}:R=D,S=1023,V={3}:R=E,S=1044,V={4}:R=F,S=1012|3,V=&lt;&gt;Situation:\";$G$1;C$2;$A41;C$3;$J$1)": 221,_x000D_
    "=RIK_AC(\"AEO02____;INF02@E=1,S=1031,G=0,T=0,P=0:@R=A,S=1000,V={0}:R=B,S=1022,V={1}:R=C,S=1001|1,V={2}:R=D,S=1023,V={3}:R=E,S=1044,V={4}:R=F,S=1012|3,V=&lt;&gt;Situation:\";$G$1;C$2;$A22;C$3;$J$1)": 222,_x000D_
    "=RIK_AC(\"AEO02____;INF02@E=1,S=1031,G=0,T=0,P=0:@R=A,S=1000,V={0}:R=B,S=1022,V={1}:R=C,S=1001|1,V={2}:R=D,S=1023,V={3}:R=E,S=1044,V={4}:R=F,S=1012|3,V=&lt;&gt;Situation:\";$G$1;C$2;$A52;C$3;$J$1)": 223,_x000D_
    "=RIK_AC(\"AEO02____;INF02@E=1,S=1031,G=0,T=0,P=0:@R=A,S=1000,V={0}:R=B,S=1022,V={1}:R=C,S=1001|1,V={2}:R=D,S=1023,V={3}:R=E,S=1044,V={4}:R=F,S=1012|3,V=&lt;&gt;Situation:\";$G$1;C$2;$A25;C$3;$J$1)": 224,_x000D_
    "=RIK_AC(\"AEO02____;INF02@E=1,S=1031,G=0,T=0,P=0:@R=A,S=1000,V={0}:R=B,S=1022,V={1}:R=C,S=1001|1,V={2}:R=D,S=1023,V={3}:R=E,S=1044,V={4}:R=F,S=1012|3,V=&lt;&gt;Situation:\";$G$1;C$2;$A39;C$3;$J$1)": 225,_x000D_
    "=RIK_AC(\"AEO02____;INF02@E=1,S=1031,G=0,T=0,P=0:@R=A,S=1000,V={0}:R=B,S=1022,V={1}:R=C,S=1001|1,V={2}:R=D,S=1023,V={3}:R=E,S=1044,V={4}:R=F,S=1012|3,V=&lt;&gt;Situation:\";$G$1;N$2;$A55;N$3;$J$1)": 226,_x000D_
    "=RIK_AC(\"AEO02____;INF02@E=1,S=1031,G=0,T=0,P=0:@R=A,S=1000,V={0}:R=B,S=1022,V={1}:R=C,S=1001|1,V={2}:R=D,S=1023,V={3}:R=E,S=1044,V={4}:R=F,S=1012|3,V=&lt;&gt;Situation:\";$G$1;N$2;$A48;N$3;$J$1)": 227,_x000D_
    "=RIK_AC(\"AEO02____;INF02@E=1,S=1031,G=0,T=0,P=0:@R=A,S=1000,V={0}:R=B,S=1022,V={1}:R=C,S=1001|1,V={2}:R=D,S=1023,V={3}:R=E,S=1044,V={4}:R=F,S=1012|3,V=&lt;&gt;Situation:\";$G$1;N$2;$A41;N$3;$J$1)": 228,_x000D_
    "=RIK_AC(\"AEO02____;INF02@E=1,S=1031,G=0,T=0,P=0:@R=A,S=1000,V={0}:R=B,S=1022,V={1}:R=C,S=1001|1,V={2}:R=D,S=1023,V={3}:R=E,S=1044,V={4}:R=F,S=1012|3,V=&lt;&gt;Situation:\";$G$1;N$2;$A36;N$3;$J$1)": 229,_x000D_
    "=RIK_AC(\"AEO02____;INF02@E=1,S=1031,G=0,T=0,P=0:@R=A,S=1000,V={0}:R=B,S=1022,V={1}:R=C,S=1001|1,V={2}:R=D,S=1023,V={3}:R=E,S=1044,V={4}:R=F,S=1012|3,V=&lt;&gt;Situation:\";$G$1;N$2;$A32;N$3;$J$1)": 230,_x000D_
    "=RIK_AC(\"AEO02____;INF02@E=1,S=1031,G=0,T=0,P=0:@R=A,S=1000,V={0}:R=B,S=1022,V={1}:R=C,S=1001|1,V={2}:R=D,S=1023,V={3}:R=E,S=1044,V={4}:R=F,S=1012|3,V=&lt;&gt;Situation:\";$G$1;N$2;$A26;N$3;$J$1)": 231,_x000D_
    "=RIK_AC(\"AEO02____;INF02@E=1,S=1031,G=0,T=0,P=0:@R=A,S=1000,V={0}:R=B,S=1022,V={1}:R=C,S=1001|1,V={2}:R=D,S=1023,V={3}:R=E,S=1044,V={4}:R=F,S=1012|3,V=&lt;&gt;Situation:\";$G$1;N$2;$A22;N$3;$J$1)": 232,_x000D_
    "=RIK_AC(\"AEO02____;INF02@E=1,S=1031,G=0,T=0,P=0:@R=A,S=1000,V={0}:R=B,S=1022,V={1}:R=C,S=1001|1,V={2}:R=D,S=1023,V={3}:R=E,S=1044,V={4}:R=F,S=1012|3,V=&lt;&gt;Situation:\";$G$1;N$2;$A18;N$3;$J$1)": 233,_x000D_
    "=RIK_AC(\"AEO02____;INF02@E=1,S=1031,G=0,T=0,P=0:@R=A,S=1000,V={0}:R=B,S=1022,V={1}:R=C,S=1001|1,V={2}:R=D,S=1023,V={3}:R=E,S=1044,V={4}:R=F,S=1012|3,V=&lt;&gt;Situation:\";$G$1;N$2;$A13;N$3;$J$1)": 234,_x000D_
    "=RIK_AC(\"AEO02____;INF02@E=1,S=1031,G=0,T=0,P=0:@R=A,S=1000,V={0}:R=B,S=1022,V={1}:R=C,S=1001|1,V={2}:R=D,S=1023,V={3}:R=E,S=1044,V={4}:R=F,S=1012|3,V=&lt;&gt;Situation:\";$G$1;N$2;$A8;N$3;$J$1)": 235,_x000D_
    "=RIK_AC(\"AEO02____;INF02@E=1,S=1031,G=0,T=0,P=0:@R=A,S=1000,V={0}:R=B,S=1022,V={1}:R=C,S=1001|1,V={2}:R=D,S=1023,V={3}:R=E,S=1044,V={4}:R=F,S=1012|3,V=&lt;&gt;Situation:\";$G$1;D$2;$A50;D$3;$J$1)": 236,_x000D_
    "=RIK_AC(\"AEO02____;INF02@E=1,S=1031,G=0,T=0,P=0:@R=A,S=1000,V={0}:R=B,S=1022,V={1}:R=C,S=1001|1,V={2}:R=D,S=1023,V={3}:R=E,S=1044,V={4}:R=F,S=1012|3,V=&lt;&gt;Situation:\";$G$1;D$2;$A37;D$3;$J$1)": 237,_x000D_
    "=RIK_AC(\"AEO02____;INF02@E=1,S=1031,G=0,T=0,P=0:@R=A,S=1000,V={0}:R=B,S=1022,V={1}:R=C,S=1001|1,V={2}:R=D,S=1023,V={3}:R=E,S=1044,V={4}:R=F,S=1012|3,V=&lt;&gt;Situation:\";$G$1;D$2;$A30;D$3;$J$1)": 238,_x000D_
    "=RIK_AC(\"AEO02____;INF02@E=1,S=1031,G=0,T=0,P=0:@R=A,S=1000,V={0}:R=B,S=1022,V={1}:R=C,S=1001|1,V={2}:R=D,S=1023,V={3}:R=E,S=1044,V={4}:R=F,S=1012|3,V=&lt;&gt;Situation:\";$G$1;D$2;$A20;D$3;$J$1)": 239,_x000D_
    "=RIK_AC(\"AEO02____;INF02@E=1,S=1031,G=0,T=0,P=0:@R=A,S=1000,V={0}:R=B,S=1022,V={1}:R=C,S=1001|1,V={2}:R=D,S=1023,V={3}:R=E,S=1044,V={4}:R=F,S=1012|3,V=&lt;&gt;Situation:\";$G$1;D$2;$A11;D$3;$J$1)": 240,_x000D_
    "=RIK_AC(\"AEO02____;INF02@E=1,S=1031,G=0,T=0,P=0:@R=A,S=1000,V={0}:R=B,S=1022,V={1}:R=C,S=1001|1,V={2}:R=D,S=1023,V={3}:R=E,S=1044,V={4}:R=F,S=1012|3,V=&lt;&gt;Situation:\";$G$1;M$2;$A55;M$3;$J$1)": 241,_x000D_
    "=RIK_AC(\"AEO02____;INF02@E=1,S=1031,G=0,T=0,P=0:@R=A,S=1000,V={0}:R=B,S=1022,V={1}:R=C,S=1001|1,V={2}:R=D,S=1023,V={3}:R=E,S=1044,V={4}:R=F,S=1012|3,V=&lt;&gt;Situation:\";$G$1;M$2;$A48;M$3;$J$1)": 242,_x000D_
    "=RIK_AC(\"AEO02____;INF02@E=1,S=1031,G=0,T=0,P=0:@R=A,S=1000,V={0}:R=B,S=1022,V={1}:R=C,S=1001|1,V={2}:R=D,S=1023,V={3}:R=E,S=1044,V={4}:R=F,S=1012|3,V=&lt;&gt;Situation:\";$G$1;M$2;$A41;M$3;$J$1)": 243,_x000D_
    "=RIK_AC(\"AEO02____;INF02@E=1,S=1031,G=0,T=0,P=0:@R=A,S=1000,V={0}:R=B,S=1022,V={1}:R=C,S=1001|1,V={2}:R=D,S=1023,V={3}:R=E,S=1044,V={4}:R=F,S=1012|3,V=&lt;&gt;Situation:\";$G$1;M$2;$A36;M$3;$J$1)": 244,_x000D_
    "=RIK_AC(\"AEO02____;INF02@E=1,S=1031,G=0,T=0,P=0:@R=A,S=1000,V={0}:R=B,S=1022,V={1}:R=C,S=1001|1,V={2}:R=D,S=1023,V={3}:R=E,S=1044,V={4}:R=F,S=1012|3,V=&lt;&gt;Situation:\";$G$1;M$2;$A32;M$3;$J$1)": 245,_x000D_
    "=RIK_AC(\"AEO02____;INF02@E=1,S=1031,G=0,T=0,P=0:@R=A,S=1000,V={0}:R=B,S=1022,V={1}:R=C,S=1001|1,V={2}:R=D,S=1023,V={3}:R=E,S=1044,V={4}:R=F,S=1012|3,V=&lt;&gt;Situation:\";$G$1;M$2;$A26;M$3;$J$1)": 246,_x000D_
    "=RIK_AC(\"AEO02____;INF02@E=1,S=1031,G=0,T=0,P=0:@R=A,S=1000,V={0}:R=B,S=1022,V={1}:R=C,S=1001|1,V={2}:R=D,S=1023,V={3}:R=E,S=1044,V={4}:R=F,S=1012|3,V=&lt;&gt;Situation:\";$G$1;M$2;$A22;M$3;$J$1)": 247,_x000D_
    "=RIK_AC(\"AEO02____;INF02@E=1,S=1031,G=0,T=0,P=0:@R=A,S=1000,V={0}:R=B,S=1022,V={1}:R=C,S=1001|1,V={2}:R=D,S=1023,V={3}:R=E,S=1044,V={4}:R=F,S=1012|3,V=&lt;&gt;Situation:\";$G$1;M$2;$A18;M$3;$J$1)": 248,_x000D_
    "=RIK_AC(\"AEO02____;INF02@E=1,S=1031,G=0,T=0,P=0:@R=A,S=1000,V={0}:R=B,S=1022,V={1}:R=C,S=1001|1,V={2}:R=D,S=1023,V={3}:R=E,S=1044,V={4}:R=F,S=1012|3,V=&lt;&gt;Situation:\";$G$1;M$2;$A13;M$3;$J$1)": 249,_x000D_
    "=RIK_AC(\"AEO02____;INF02@E=1,S=1031,G=0,T=0,P=0:@R=A,S=1000,V={0}:R=B,S=1022,V={1}:R=C,S=1001|1,V={2}:R=D,S=1023,V={3}:R=E,S=1044,V={4}:R=F,S=1012|3,V=&lt;&gt;Situation:\";$G$1;M$2;$A8;M$3;$J$1)": 250,_x000D_
    "=RIK_AC(\"AEO02____;INF02@E=1,S=1031,G=0,T=0,P=0:@R=A,S=1000,V={0}:R=B,S=1022,V={1}:R=C,S=1001|1,V={2}:R=D,S=1023,V={3}:R=E,S=1044,V={4}:R=F,S=1012|3,V=&lt;&gt;Situation:\";$G$1;D$2;$A52;D$3;$J$1)": 251,_x000D_
    "=RIK_AC(\"AEO02____;INF02@E=1,S=1031,G=0,T=0,P=0:@R=A,S=1000,V={0}:R=B,S=1022,V={1}:R=C,S=1001|1,V={2}:R=D,S=1023,V={3}:R=E,S=1044,V={4}:R=F,S=1012|3,V=&lt;&gt;Situation:\";$G$1;D$2;$A41;D$3;$J$1)": 252,_x000D_
    "=RIK_AC(\"AEO02____;INF02@E=1,S=1031,G=0,T=0,P=0:@R=A,S=1000,V={0}:R=B,S=1022,V={1}:R=C,S=1001|1,V={2}:R=D,S=1023,V={3}:R=E,S=1044,V={4}:R=F,S=1012|3,V=&lt;&gt;Situation:\";$G$1;D$2;$A31;D$3;$J$1)": 253,_x000D_
    "=RIK_AC(\"AEO02____;INF02@E=1,S=1031,G=0,T=0,P=0:@R=A,S=1000,V={0}:R=B,S=1022,V={1}:R=C,S=1001|1,V={2}:R=D,S=1023,V={3}:R=E,S=1044,V={4}:R=F,S=1012|3,V=&lt;&gt;Situation:\";$G$1;D$2;$A21;D$3;$J$1)": 254,_x000D_
    "=RIK_AC(\"AEO02____;INF02@E=1,S=1031,G=0,T=0,P=0:@R=A,S=1000,V={0}:R=B,S=1022,V={1}:R=C,S=1001|1,V={2}:R=D,S=1023,V={3}:R=E,S=1044,V={4}:R=F,S=1012|3,V=&lt;&gt;Situation:\";$G$1;D$2;$A12;D$3;$J$1)": 255,_x000D_
    "=RIK_AC(\"AEO02____;INF02@E=1,S=1031,G=0,T=0,P=0:@R=A,S=1000,V={0}:R=B,S=1022,V={1}:R=C,S=1001|1,V={2}:R=D,S=1023,V={3}:R=E,S=1044,V={4}:R=F,S=1012|3,V=&lt;&gt;Situation:\";$G$1;C$2;$A50;C$3;$J$1)": 256,_x000D_
    "=RIK_AC(\"AEO02____;INF02@E=1,S=1031,G=0,T=0,P=0:@R=A,S=1000,V={0}:R=B,S=1022,V={1}:R=C,S=1001|1,V={2}:R=D,S=1023,V={3}:R=E,S=1044,V={4}:R=F,S=1012|3,V=&lt;&gt;Situation:\";$G$1;C$2;$A27;C$3;$J$1)": 257,_x000D_
    "=RIK_AC(\"AEO02____;INF02@E=1,S=1031,G=0,T=0,P=0:@R=A,S=1000,V={0}:R=B,S=1022,V={1}:R=C,S=1001|1,V={2}:R=D,S=1023,V={3}:R=E,S=1044,V={4}:R=F,S=1012|3,V=&lt;&gt;Situation:\";$G$1;C$2;$A10;C$3;$J$1)": 258,_x000D_
    "=RIK_AC(\"AEO02____;INF02@E=1,S=1031,G=0,T=0,P=0:@R=A,S=1000,V={0}:R=B,S=1022,V={1}:R=C,S=1001|1,V={2}:R=D,S=1023,V={3}:R=E,S=1044,V={4}:R=F,S=1012|3,V=&lt;&gt;Situation:\";$G$1;C$2;$A46;C$3;$J$1)": 259,_x000D_
    "=RIK_AC(\"AEO02____;INF02@E=1,S=1031,G=0,T=0,P=0:@R=A,S=1000,V={0}:R=B,S=1022,V={1}:R=C,S=1001|1,V={2}:R=D,S=1023,V={3}:R=E,S=1044,V={4}:R=F,S=1012|3,V=&lt;&gt;Situation:\";$G$1;C$2;$A6;C$3;$J$1)": 260,_x000D_
    "=RIK_AC(\"AEO02____;INF02@E=1,S=1031,G=0,T=0,P=0:@R=A,S=1000,V={0}:R=B,S=1022,V={1}:R=C,S=1001|1,V={2}:R=D,S=1023,V={3}:R=E,S=1044,V={4}:R=F,S=1012|3,V=&lt;&gt;Situation:\";$G$1;C$2;$A36;C$3;$J$1)": 261,_x000D_
    "=RIK_AC(\"AEO02____;INF02@E=1,S=1031,G=0,T=0,P=0:@R=A,S=1000,V={0}:R=B,S=1022,V={1}:R=C,S=1001|1,V={2}:R=D,S=1023,V={3}:R=E,S=1044,V={4}:R=F,S=1012|3,V=&lt;&gt;Situation:\";$G$1;C$2;$A18;C$3;$J$1)": 262,_x000D_
    "=RIK_AC(\"AEO02____;INF02@E=1,S=1031,G=0,T=0,P=0:@R=A,S=1000,V={0}:R=B,S=1022,V={1}:R=C,S=1001|1,V={2}:R=D,S=1023,V={3}:R=E,S=1044,V={4}:R=F,S=1012|3,V=&lt;&gt;Situation:\";$G$1;C$2;$A47;C$3;$J$1)": 263,_x000D_
    "=RIK_AC(\"AEO02____;INF02@E=1,S=1031,G=0,T=0,P=0:@R=A,S=1000,V={0}:R=B,S=1022,V={1}:R=C,S=1001|1,V={2}:R=D,S=1023,V={3}:R=E,S=1044,V={4}:R=F,S=1012|3,V=&lt;&gt;Situation:\";$G$1;C$2;$A17;C$3;$J$1)": 264,_x000D_
    "=RIK_AC(\"AEO02____;INF02@E=1,S=1031,G=0,T=0,P=0:@R=A,S=1000,V={0}:R=B,S=1022,V={1}:R=C,S=1001|1,V={2}:R=D,S=1023,V={3}:R=E,S=1044,V={4}:R=F,S=1012|3,V=&lt;&gt;Situation:\";$G$1;C$2;$A30;C$3;$J$1)": 265,_x000D_
    "=RIK_AC(\"AEO02____;INF02@E=1,S=1031,G=0,T=0,P=0:@R=A,S=1000,V={0}:R=B,S=1022,V={1}:R=C,S=1001|1,V={2}:R=D,S=1023,V={3}:R=E,S=1044,V={4}:R=F,S=1012|3,V=&lt;&gt;Situation:\";$G$1;N$2;$A52;N$3;$J$1)": 266,_x000D_
    "=RIK_AC(\"AEO02____;INF02@E=1,S=1031,G=0,T=0,P=0:@R=A,S=1000,V={0}:R=B,S=1022,V={1}:R=C,S=1001|1,V={2}:R=D,S=1023,V={3}:R=E,S=1044,V={4}:R=F,S=1012|3,V=&lt;&gt;Situation:\";$G$1;N$2;$A47;N$3;$J$1)": 267,_x000D_
    "=RIK_AC(\"AEO02____;INF02@E=1,S=1031,G=0,T=0,P=0:@R=A,S=1000,V={0}:R=B,S=1022,V={1}:R=C,S=1001|1,V={2}:R=D,S=1023,V={3}:R=E,S=1044,V={4}:R=F,S=1012|3,V=&lt;&gt;Situation:\";$G$1;N$2;$A40;N$3;$J$1)": 268,_x000D_
    "=RIK_AC(\"AEO02____;INF02@E=1,S=1031,G=0,T=0,P=0:@R=A,S=1000,V={0}:R=B,S=1022,V={1}:R=C,S=1001|1,V={2}:R=D,S=1023,V={3}:R=E,S=1044,V={4}:R=F,S=1012|3,V=&lt;&gt;Situation:\";$G$1;N$2;$A35;N$3;$J$1)": 269,_x000D_
    "=RIK_AC(\"AEO02____;INF02@E=1,S=1031,G=0,T=0,P=0:@R=A,S=1000,V={0}:R=B,S=1022,V={1}:R=C,S=1001|1,V={2}:R=D,S=1023,V={3}:R=E,S=1044,V={4}:R=F,S=1012|3,V=&lt;&gt;Situation:\";$G$1;N$2;$A31;N$3;$J$1)": 270,_x000D_
    "=RIK_AC(\"AEO02____;INF02@E=1,S=1031,G=0,T=0,P=0:@R=A,S=1000,V={0}:R=B,S=1022,V={1}:R=C,S=1001|1,V={2}:R=D,S=1023,V={3}:R=E,S=1044,V={4}:R=F,S=1012|3,V=&lt;&gt;Situation:\";$G$1;N$2;$A25;N$3;$J$1)": 271,_x000D_
    "=RIK_AC(\"AEO02____;INF02@E=1,S=1031,G=0,T=0,P=0:@R=A,S=1000,V={0}:R=B,S=1022,V={1}:R=C,S=1001|1,V={2}:R=D,S=1023,V={3}:R=E,S=1044,V={4}:R=F,S=1012|3,V=&lt;&gt;Situation:\";$G$1;N$2;$A21;N$3;$J$1)": 272,_x000D_
    "=RIK_AC(\"AEO02____;INF02@E=1,S=1031,G=0,T=0,P=0:@R=A,S=1000,V={0}:R=B,S=1022,V={1}:R=C,S=1001|1,V={2}:R=D,S=1023,V={3}:R=E,S=1044,V={4}:R=F,S=1012|3,V=&lt;&gt;Situation:\";$G$1;N$2;$A17;N$3;$J$1)": 273,_x000D_
    "=RIK_AC(\"AEO02____;INF02@E=1,S=1031,G=0,T=0,P=0:@R=A,S=1000,V={0}:R=B,S=1022,V={1}:R=C,S=1001|1,V={2}:R=D,S=1023,V={3}:R=E,S=1044,V={4}:R=F,S=1012|3,V=&lt;&gt;Situation:\";$G$1;N$2;$A12;N$3;$J$1)": 274,_x000D_
    "=RIK_AC(\"AEO02____;INF02@E=1,S=1031,G=0,T=0,P=0:@R=A,S=1000,V={0}:R=B,S=1022,V={1}:R=C,S=1001|1,V={2}:R=D,S=1023,V={3}:R=E,S=1044,V={4}:R=F,S=1012|3,V=&lt;&gt;Situation:\";$G$1;N$2;$A7;N$3;$J$1)": 275,_x000D_
    "=RIK_AC(\"AEO02____;INF02@E=1,S=1031,G=0,T=0,P=0:@R=A,S=1000,V={0}:R=B,S=1022,V={1}:R=C,S=1001|1,V={2}:R=D,S=1023,V={3}:R=E,S=1044,V={4}:R=F,S=1012|3,V=&lt;&gt;Situation:\";$G$1;D$2;$A47;D$3;$J$1)": 276,_x000D_
    "=RIK_AC(\"AEO02____;INF02@E=1,S=1031,G=0,T=0,P=0:@R=A,S=1000,V={0}:R=B,S=1022,V={1}:R=C,S=1001|1,V={2}:R=D,S=1023,V={3}:R=E,S=1044,V={4}:R=F,S=1012|3,V=&lt;&gt;Situation:\";$G$1;D$2;$A36;D$3;$J$1)": 277,_x000D_
    "=RIK_AC(\"AEO02____;INF02@E=1,S=1031,G=0,T=0,P=0:@R=A,S=1000,V={0}:R=B,S=1022,V={1}:R=C,S=1001|1,V={2}:R=D,S=1023,V={3}:R=E,S=1044,V={4}:R=F,S=1012|3,V=&lt;&gt;Situation:\";$G$1;D$2;$A26;D$3;$J$1)": 278,_x000D_
    "=RIK_AC(\"AEO02____;INF02@E=1,S=1031,G=0,T=0,P=0:@R=A,S=1000,V={0}:R=B,S=1022,V={1}:R=C,S=1001|1,V={2}:R=D,S=1023,V={3}:R=E,S=1044,V={4}:R=F,S=1012|3,V=&lt;&gt;Situation:\";$G$1;D$2;$A18;D$3;$J$1)": 279,_x000D_
    "=RIK_AC(\"AEO02____;INF02@E=1,S=1031,G=0,T=0,P=0:@R=A,S=1000,V={0}:R=B,S=1022,V={1}:R=C,S=1001|1,V={2}:R=D,S=1023,V={3}:R=E,S=1044,V={4}:R=F,S=1012|3,V=&lt;&gt;Situation:\";$G$1;D$2;$A8;D$3;$J$1)": 280,_x000D_
    "=RIK_AC(\"AEO02____;INF02@E=1,S=1031,G=0,T=0,P=0:@R=A,S=1000,V={0}:R=B,S=1022,V={1}:R=C,S=1001|1,V={2}:R=D,S=1023,V={3}:R=E,S=1044,V={4}:R=F,S=1012|3,V=&lt;&gt;Situation:\";$G$1;M$2;$A52;M$3;$J$1)": 281,_x000D_
    "=RIK_AC(\"AEO02____;INF02@E=1,S=1031,G=0,T=0,P=0:@R=A,S=1000,V={0}:R=B,S=1022,V={1}:R=C,S=1001|1,V={2}:R=D,S=1023,V={3}:R=E,S=1044,V={4}:R=F,S=1012|3,V=&lt;&gt;Situation:\";$G$1;M$2;$A47;M$3;$J$1)": 282,_x000D_
    "=RIK_AC(\"AEO02____;INF02@E=1,S=1031,G=0,T=0,P=0:@R=A,S=1000,V={0}:R=B,S=1022,V={1}:R=C,S=1001|1,V={2}:R=D,S=1023,V={3}:R=E,S=1044,V={4}:R=F,S=1012|3,V=&lt;&gt;Situation:\";$G$1;M$2;$A40;M$3;$J$1)": 283,_x000D_
    "=RIK_AC(\"AEO02____;INF02@E=1,S=1031,G=0,T=0,P=0:@R=A,S=1000,V={0}:R=B,S=1022,V={1}:R=C,S=1001|1,V={2}:R=D,S=1023,V={3}:R=E,S=1044,V={4}:R=F,S=1012|3,V=&lt;&gt;Situation:\";$G$1;M$2;$A35;M$3;$J$1)": 284,_x000D_
    "=RIK_AC(\"AEO02____;INF02@E=1,S=1031,G=0,T=0,P=0:@R=A,S=1000,V={0}:R=B,S=1022,V={1}:R=C,S=1001|1,V={2}:R=D,S=1023,V={3}:R=E,S=1044,V={4}:R=F,S=1012|3,V=&lt;&gt;Situation:\";$G$1;M$2;$A31;M$3;$J$1)": 285,_x000D_
    "=RIK_AC(\"AEO02____;INF02@E=1,S=1031,G=0,T=0,P=0:@R=A,S=1000,V={0}:R=B,S=1022,V={1}:R=C,S=1001|1,V={2}:R=D,S=1023,V={3}:R=E,S=1044,V={4}:R=F,S=1012|3,V=&lt;&gt;Situation:\";$G$1;M$2;$A25;M$3;$J$1)": 286,_x000D_
    "=RIK_AC(\"AEO02____;INF02@E=1,S=1031,G=0,T=0,P=0:@R=A,S=1000,V={0}:R=B,S=1022,V={1}:R=C,S=1001|1,V={2}:R=D,S=1023,V={3}:R=E,S=1044,V={4}:R=F,S=1012|3,V=&lt;&gt;Situation:\";$G$1;M$2;$A21;M$3;$J$1)": 287,_x000D_
    "=RIK_AC(\"AEO02____;INF02@E=1,S=1031,G=0,T=0,P=0:@R=A,S=1000,V={0}:R=B,S=1022,V={1}:R=C,S=1001|1,V={2}:R=D,S=1023,V={3}:R=E,S=1044,V={4}:R=F,S=1012|3,V=&lt;&gt;Situation:\";$G$1;M$2;$A17;M$3;$J$1)": 288,_x000D_
    "=RIK_AC(\"AEO02____;INF02@E=1,S=1031,G=0,T=0,P=0:@R=A,S=1000,V={0}:R=B,S=1022,V={1}:R=C,S=1001|1,V={2}:R=D,S=1023,V={3}:R=E,S=1044,V={4}:R=F,S=1012|3,V=&lt;&gt;Situation:\";$G$1;M$2;$A12;M$3;$J$1)": 289,_x000D_
    "=RIK_AC(\"AEO02____;INF02@E=1,S=1031,G=0,T=0,P=0:@R=A,S=1000,V={0}:R=B,S=1022,V={1}:R=C,S=1001|1,V={2}:R=D,S=1023,V={3}:R=E,S=1044,V={4}:R=F,S=1012|3,V=&lt;&gt;Situation:\";$G$1;M$2;$A7;M$3;$J$1)": 290,_x000D_
    "=RIK_AC(\"AEO02____;INF02@E=1,S=1031,G=0,T=0,P=0:@R=A,S=1000,V={0}:R=B,S=1022,V={1}:R=C,S=1001|1,V={2}:R=D,S=1023,V={3}:R=E,S=1044,V={4}:R=F,S=1012|3,V=&lt;&gt;Situation:\";$G$1;D$2;$A51;D$3;$J$1)": 291,_x000D_
    "=RIK_AC(\"AEO02____;INF02@E=1,S=1031,G=0,T=0,P=0:@R=A,S=1000,V={0}:R=B,S=1022,V={1}:R=C,S=1001|1,V={2}:R=D,S=1023,V={3}:R=E,S=1044,V={4}:R=F,S=1012|3,V=&lt;&gt;Situation:\";$G$1;D$2;$A39;D$3;$J$1)": 292,_x000D_
    "=RIK_AC(\"AEO02____;INF02@E=1,S=1031,G=0,T=0,P=0:@R=A,S=1000,V={0}:R=B,S=1022,V={1}:R=C,S=1001|1,V={2}:R=D,S=1023,V={3}:R=E,S=1044,V={4}:R=F,S=1012|3,V=&lt;&gt;Situation:\";$G$1;D$2;$A27;D$3;$J$1)": 293,_x000D_
    "=RIK_AC(\"AEO02____;INF02@E=1,S=1031,G=0,T=0,P=0:@R=A,S=1000,V={0}:R=B,S=1022,V={1}:R=C,S=1001|1,V={2}:R=D,S=1023,V={3}:R=E,S=1044,V={4}:R=F,S=1012|3,V=&lt;&gt;Situation:\";$G$1;D$2;$A19;D$3;$J$1)": 294,_x000D_
    "=RIK_AC(\"AEO02____;INF02@E=1,S=1031,G=0,T=0,P=0:@R=A,S=1000,V={0}:R=B,S=1022,V={1}:R=C,S=1001|1,V={2}:R=D,S=1023,V={3}:R=E,S=1044,V={4}:R=F,S=1012|3,V=&lt;&gt;Situation:\";$G$1;D$2;$A10;D$3;$J$1)": 295,_x000D_
    "=RIK_AC(\"AEO02____;INF02@E=1,S=1031,G=0,T=0,P=0:@R=A,S=1000,V={0}:R=B,S=1022,V={1}:R=C,S=1001|1,V={2}:R=D,S=1023,V={3}:R=E,S=1044,V={4}:R=F,S=1012|3,V=&lt;&gt;Situation:\";$G$1;C$2;$A42;C$3;$J$1)": 296,_x000D_
    "=RIK_AC(\"AEO02____;INF02@E=1,S=1031,G=0,T=0,P=0:@R=A,S=1000,V={0}:R=B,S=1022,V={1}:R=C,S=1001|1,V={2}:R=D,S=1023,V={3}:R=E,S=1044,V={4}:R=F,S=1012|3,V=&lt;&gt;Situation:\";$G$1;C$2;$A23;C$3;$J$1)": 297,_x000D_
    "=RIK_AC(\"AEO02____;INF02@E=1,S=1031,G=0,T=0,P=0:@R=A,S=1000,V={0}:R=B,S=1022,V={1}:R=C,S=1001|1,V={2}:R=D,S=1023,V={3}:R=E,S=1044,V={4}:R=F,S=1012|3,V=&lt;&gt;Situation:\";$G$1;C$2;$A31;C$3;$J$1)": 298,_x000D_
    "=RIK_AC(\"AEO02____;INF02@E=1,S=1031,G=0,T=0,P=0:@R=A,S=1000,V={0}:R=B,S=1022,V={1}:R=C,S=1001|1,V={2}:R=D,S=1023,V={3}:R=E,S=1044,V={4}:R=F,S=1012|3,V=&lt;&gt;Situation:\";$G$1;C$2;$A34;C$3;$J$1)": 299,_x000D_
    "=RIK_AC(\"AEO02____;INF02@E=1,S=1031,G=0,T=0,P=0:@R=A,S=1000,V={0}:R=B,S=1022,V={1}:R=C,S=1001|1,V={2}:R=D,S=1023,V={3}:R=E,S=1044,V={4}:R=F,S=1012|3,V=&lt;&gt;Situation:\";$G$1;C$2;$A55;C$3;$J$1)": 300,_x000D_
    "=RIK_AC(\"AEO02____;INF02@E=1,S=1031,G=0,T=0,P=0:@R=A,S=1000,V={0}:R=B,S=1022,V={1}:R=C,S=1001|1,V={2}:R=D,S=1023,V={3}:R=E,S=1044,V={4}:R=F,S=1012|3,V=&lt;&gt;Situation:\";$G$1;C$2;$A32;C$3;$J$1)": 301,_x000D_
    "=RIK_AC(\"AEO02____;INF02@E=1,S=1031,G=0,T=0,P=0:@R=A,S=1000,V={0}:R=B,S=1022,V={1}:R=C,S=1001|1,V={2}:R=D,S=1023,V={3}:R=E,S=1044,V={4}:R=F,S=1012|3,V=&lt;&gt;Situation:\";$G$1;C$2;$A13;C$3;$J$1)": 302,_x000D_
    "=RIK_AC(\"AEO02____;INF02@E=1,S=1031,G=0,T=0,P=0:@R=A,S=1000,V={0}:R=B,S=1022,V={1}:R=C,S=1001|1,V={2}:R=D,S=1023,V={3}:R=E,S=1044,V={4}:R=F,S=1012|3,V=&lt;&gt;Situation:\";$G$1;C$2;$A40;C$3;$J$1)": 303,_x000D_
    "=RIK_AC(\"AEO02____;INF02@E=1,S=1031,G=0,T=0,P=0:@R=A,S=1000,V={0}:R=B,S=1022,V={1}:R=C,S=1001|1,V={2}:R=D,S=1023,V={3}:R=E,S=1044,V={4}:R=F,S=1012|3,V=&lt;&gt;Situation:\";$G$1;C$2;$A7;C$3;$J$1)": 304,_x000D_
    "=RIK_AC(\"AEO02____;INF02@E=1,S=1031,G=0,T=0,P=0:@R=A,S=1000,V={0}:R=B,S=1022,V={1}:R=C,S=1001|1,V={2}:R=D,S=1023,V={3}:R=E,S=1044,V={4}:R=F,S=1012|3,V=&lt;&gt;Situation:\";$G$1;C$2;$A20;C$3;$J$1)": 305,_x000D_
    "=RIK_AC(\"AEO02____;INF02@E=1,S=1031,G=0,T=0,P=0:@R=A,S=1000,V={0}:R=B,S=1022,V={1}:R=C,S=1001|1,V={2}:R=D,S=1023,V={3}:R=E,S=1044,V={4}:R=F,S=1012|3,V=&lt;&gt;Situation:\";$G$1;N$2;$A51;N$3;$J$1)": 306,_x000D_
    "=RIK_AC(\"AEO02____;INF02@E=1,S=1031,G=0,T=0,P=0:@R=A,S=1000,V={0}:R=B,S=1022,V={1}:R=C,S=1001|1,V={2}:R=D,S=1023,V={3}:R=E,S=1044,V={4}:R=F,S=1012|3,V=&lt;&gt;Situation:\";$G$1;N$2;$A46;N$3;$J$1)": 307,_x000D_
    "=RIK_AC(\"AEO02____;INF02@E=1,S=1031,G=0,T=0,P=0:@R=A,S=1000,V={0}:R=B,S=1022,V={1}:R=C,S=1001|1,V={2}:R=D,S=1023,V={3}:R=E,S=1044,V={4}:R=F,S=1012|3,V=&lt;&gt;Situation:\";$G$1;N$2;$A39;N$3;$J$1)": 308,_x000D_
    "=RIK_AC(\"AEO02____;INF02@E=1,S=1031,G=0,T=0,P=0:@R=A,S=1000,V={0}:R=B,S=1022,V={1}:R=C,S=1001|1,V={2}:R=D,S=1023,V={3}:R=E,S=1044,V={4}:R=F,S=1012|3,V=&lt;&gt;Situation:\";$G$1;N$2;$A34;N$3;$J$1)": 309,_x000D_
    "=RIK_AC(\"AEO02____;INF02@E=1,S=1031,G=0,T=0,P=0:@R=A,S=1000,V={0}:R=B,S=1022,V={1}:R=C,S=1001|1,V={2}:R=D,S=1023,V={3}:R=E,S=1044,V={4}:R=F,S=1012|3,V=&lt;&gt;Situation:\";$G$1;N$2;$A30;N$3;$J$1)": 310,_x000D_
    "=RIK_AC(\"AEO02____;INF02@E=1,S=1031,G=0,T=0,P=0:@R=A,S=1000,V={0}:R=B,S=1022,V={1}:R=C,S=1001|1,V={2}:R=D,S=1023,V={3}:R=E,S=1044,V={4}:R=F,S=1012|3,V=&lt;&gt;Situation:\";$G$1;N$2;$A24;N$3;$J$1)": 311,_x000D_
    "=RIK_AC(\"AEO02____;INF02@E=1,S=1031,G=0,T=0,P=0:@R=A,S=1000,V={0}:R=B,S=1022,V={1}:R=C,S=1001|1,V={2}:R=D,S=1023,V={3}:R=E,S=1044,V={4}:R=F,S=1012|3,V=&lt;&gt;Situation:\";$G$1;N$2;$A20;N$3;$J$1)": 312,_x000D_
    "=RIK_AC(\"AEO02____;INF02@E=1,S=1031,G=0,T=0,P=0:@R=A,S=1000,V={0}:R=B,S=1022,V={1}:R=C,S=1001|1,V={2}:R=D,S=1023,V={3}:R=E,S=1044,V={4}:R=F,S=1012|3,V=&lt;&gt;Situation:\";$G$1;N$2;$A16;N$3;$J$1)": 313,_x000D_
    "=RIK_AC(\"AEO02____;INF02@E=1,S=1031,G=0,T=0,P=0:@R=A,S=1000,V={0}:R=B,S=1022,V={1}:R=C,S=1001|1,V={2}:R=D,S=1023,V={3}:R=E,S=1044,V={4}:R=F,S=1012|3,V=&lt;&gt;Situation:\";$G$1;N$2;$A11;N$3;$J$1)": 314,_x000D_
    "=RIK_AC(\"AEO02____;INF02@E=1,S=1031,G=0,T=0,P=0:@R=A,S=1000,V={0}:R=B,S=1022,V={1}:R=C,S=1001|1,V={2}:R=D,S=1023,V={3}:R=E,S=1044,V={4}:R=F,S=1012|3,V=&lt;&gt;Situation:\";$G$1;N$2;$A6;N$3;$J$1)": 315,_x000D_
    "=RIK_AC(\"AEO02____;INF02@E=1,S=1031,G=0,T=0,P=0:@R=A,S=1000,V={0}:R=B,S=1022,V={1}:R=C,S=1001|1,V={2}:R=D,S=1023,V={3}:R=E,S=1044,V={4}:R=F,S=1012|3,V=&lt;&gt;Situation:\";$G$1;D$2;$A42;D$3;$J$1)": 316,_x000D_
    "=RIK_AC(\"AEO02____;INF02@E=1,S=1031,G=0,T=0,P=0:@R=A,S=1000,V={0}:R=B,S=1022,V={1}:R=C,S=1001|1,V={2}:R=D,S=1023,V={3}:R=E,S=1044,V={4}:R=F,S=1012|3,V=&lt;&gt;Situation:\";$G$1;D$2;$A34;D$3;$J$1)": 317,_x000D_
    "=RIK_AC(\"AEO02____;INF02@E=1,S=1031,G=0,T=0,P=0:@R=A,S=1000,V={0}:R=B,S=1022,V={1}:R=C,S=1001|1,V={2}:R=D,S=1023,V={3}:R=E,S=1044,V={4}:R=F,S=1012|3,V=&lt;&gt;Situation:\";$G$1;D$2;$A24;D$3;$J$1)": 318,_x000D_
    "=RIK_AC(\"AEO02____;INF02@E=1,S=1031,G=0,T=0,P=0:@R=A,S=1000,V={0}:R=B,S=1022,V={1}:R=C,S=1001|1,V={2}:R=D,S=1023,V={3}:R=E,S=1044,V={4}:R=F,S=1012|3,V=&lt;&gt;Situation:\";$G$1;D$2;$A16;D$3;$J$1)": 319,_x000D_
    "=RIK_AC(\"AEO02____;INF02@E=1,S=1031,G=0,T=0,P=0:@R=A,S=1000,V={0}:R=B,S=1022,V={1}:R=C,S=1001|1,V={2}:R=D,S=1023,V={3}:R=E,S=1044,V={4}:R=F,S=1012|3,V=&lt;&gt;Situation:\";$G$1;D$2;$A6;D$3;$J$1)": 320,_x000D_
    "=RIK_AC(\"AEO02____;INF02@E=1,S=1031,G=0,T=0,P=0:@R=A,S=1000,V={0}:R=B,S=1022,V={1}:R=C,S=1001|1,V={2}:R=D,S=1023,V={3}:R=E,S=1044,V={4}:R=F,S=1012|3,V=&lt;&gt;Situation:\";$G$1;M$2;$A51;M$3;$J$1)": 321,_x000D_
    "=RIK_AC(\"AEO02____;INF02@E=1,S=1031,G=0,T=0,P=0:@R=A,S=1000,V={0}:R=B,S=1022,V={1}:R=C,S=1001|1,V={2}:R=D,S=1023,V={3}:R=E,S=1044,V={4}:R=F,S=1012|3,V=&lt;&gt;Situation:\";$G$1;M$2;$A46;M$3;$J$1)": 322,_x000D_
    "=RIK_AC(\"AEO02____;INF02@E=1,S=1031,G=0,T=0,P=0:@R=A,S=1000,V={0}:R=B,S=1022,V={1}:R=C,S=1001|1,V={2}:R=D,S=1023,V={3}:R=E,S=1044,V={4}:R=F,S=1012|3,V=&lt;&gt;Situation:\";$G$1;M$2;$A39;M$3;$J$1)": 323,_x000D_
    "=RIK_AC(\"AEO02____;INF02@E=1,S=1031,G=0,T=0,P=0:@R=A,S=1000,V={0}:R=B,S=1022,V={1}:R=C,S=1001|1,V={2}:R=D,S=1023,V={3}:R=E,S=1044,V={4}:R=F,S=1012|3,V=&lt;&gt;Situation:\";$G$1;M$2;$A34;M$3;$J$1)": 324,_x000D_
    "=RIK_AC(\"AEO02____;INF02@E</t>
  </si>
  <si>
    <t>=1,S=1031,G=0,T=0,P=0:@R=A,S=1000,V={0}:R=B,S=1022,V={1}:R=C,S=1001|1,V={2}:R=D,S=1023,V={3}:R=E,S=1044,V={4}:R=F,S=1012|3,V=&lt;&gt;Situation:\";$G$1;M$2;$A30;M$3;$J$1)": 325,_x000D_
    "=RIK_AC(\"AEO02____;INF02@E=1,S=1031,G=0,T=0,P=0:@R=A,S=1000,V={0}:R=B,S=1022,V={1}:R=C,S=1001|1,V={2}:R=D,S=1023,V={3}:R=E,S=1044,V={4}:R=F,S=1012|3,V=&lt;&gt;Situation:\";$G$1;M$2;$A24;M$3;$J$1)": 326,_x000D_
    "=RIK_AC(\"AEO02____;INF02@E=1,S=1031,G=0,T=0,P=0:@R=A,S=1000,V={0}:R=B,S=1022,V={1}:R=C,S=1001|1,V={2}:R=D,S=1023,V={3}:R=E,S=1044,V={4}:R=F,S=1012|3,V=&lt;&gt;Situation:\";$G$1;M$2;$A20;M$3;$J$1)": 327,_x000D_
    "=RIK_AC(\"AEO02____;INF02@E=1,S=1031,G=0,T=0,P=0:@R=A,S=1000,V={0}:R=B,S=1022,V={1}:R=C,S=1001|1,V={2}:R=D,S=1023,V={3}:R=E,S=1044,V={4}:R=F,S=1012|3,V=&lt;&gt;Situation:\";$G$1;M$2;$A16;M$3;$J$1)": 328,_x000D_
    "=RIK_AC(\"AEO02____;INF02@E=1,S=1031,G=0,T=0,P=0:@R=A,S=1000,V={0}:R=B,S=1022,V={1}:R=C,S=1001|1,V={2}:R=D,S=1023,V={3}:R=E,S=1044,V={4}:R=F,S=1012|3,V=&lt;&gt;Situation:\";$G$1;M$2;$A11;M$3;$J$1)": 329,_x000D_
    "=RIK_AC(\"AEO02____;INF02@E=1,S=1031,G=0,T=0,P=0:@R=A,S=1000,V={0}:R=B,S=1022,V={1}:R=C,S=1001|1,V={2}:R=D,S=1023,V={3}:R=E,S=1044,V={4}:R=F,S=1012|3,V=&lt;&gt;Situation:\";$G$1;M$2;$A6;M$3;$J$1)": 330,_x000D_
    "=RIK_AC(\"AEO02____;INF02@E=1,S=1031,G=0,T=0,P=0:@R=A,S=1000,V={0}:R=B,S=1022,V={1}:R=C,S=1001|1,V={2}:R=D,S=1023,V={3}:R=E,S=1044,V={4}:R=F,S=1012|3,V=&lt;&gt;Situation:\";$G$1;D$2;$A48;D$3;$J$1)": 331,_x000D_
    "=RIK_AC(\"AEO02____;INF02@E=1,S=1031,G=0,T=0,P=0:@R=A,S=1000,V={0}:R=B,S=1022,V={1}:R=C,S=1001|1,V={2}:R=D,S=1023,V={3}:R=E,S=1044,V={4}:R=F,S=1012|3,V=&lt;&gt;Situation:\";$G$1;D$2;$A35;D$3;$J$1)": 332,_x000D_
    "=RIK_AC(\"AEO02____;INF02@E=1,S=1031,G=0,T=0,P=0:@R=A,S=1000,V={0}:R=B,S=1022,V={1}:R=C,S=1001|1,V={2}:R=D,S=1023,V={3}:R=E,S=1044,V={4}:R=F,S=1012|3,V=&lt;&gt;Situation:\";$G$1;D$2;$A25;D$3;$J$1)": 333,_x000D_
    "=RIK_AC(\"AEO02____;INF02@E=1,S=1031,G=0,T=0,P=0:@R=A,S=1000,V={0}:R=B,S=1022,V={1}:R=C,S=1001|1,V={2}:R=D,S=1023,V={3}:R=E,S=1044,V={4}:R=F,S=1012|3,V=&lt;&gt;Situation:\";$G$1;D$2;$A17;D$3;$J$1)": 334,_x000D_
    "=RIK_AC(\"AEO02____;INF02@E=1,S=1031,G=0,T=0,P=0:@R=A,S=1000,V={0}:R=B,S=1022,V={1}:R=C,S=1001|1,V={2}:R=D,S=1023,V={3}:R=E,S=1044,V={4}:R=F,S=1012|3,V=&lt;&gt;Situation:\";$G$1;D$2;$A7;D$3;$J$1)": 335,_x000D_
    "=RIK_AC(\"AEO02____;INF02@E=1,S=1031,G=0,T=0,P=0:@R=A,S=1000,V={0}:R=B,S=1022,V={1}:R=C,S=1001|1,V={2}:R=D,S=1023,V={3}:R=E,S=1044,V={4}:R=F,S=1012|3,V=&lt;&gt;Situation:\";$G$1;C$2;$A37;C$3;$J$1)": 336,_x000D_
    "=RIK_AC(\"AEO02____;INF02@E=1,S=1031,G=0,T=0,P=0:@R=A,S=1000,V={0}:R=B,S=1022,V={1}:R=C,S=1001|1,V={2}:R=D,S=1023,V={3}:R=E,S=1044,V={4}:R=F,S=1012|3,V=&lt;&gt;Situation:\";$G$1;C$2;$A19;C$3;$J$1)": 337,_x000D_
    "=RIK_AC(\"AEO02____;INF02@E=1,S=1031,G=0,T=0,P=0:@R=A,S=1000,V={0}:R=B,S=1022,V={1}:R=C,S=1001|1,V={2}:R=D,S=1023,V={3}:R=E,S=1044,V={4}:R=F,S=1012|3,V=&lt;&gt;Situation:\";$G$1;C$2;$A21;C$3;$J$1)": 338,_x000D_
    "=RIK_AC(\"AEO02____;INF02@E=1,S=1031,G=0,T=0,P=0:@R=A,S=1000,V={0}:R=B,S=1022,V={1}:R=C,S=1001|1,V={2}:R=D,S=1023,V={3}:R=E,S=1044,V={4}:R=F,S=1012|3,V=&lt;&gt;Situation:\";$G$1;C$2;$A24;C$3;$J$1)": 339,_x000D_
    "=RIK_AC(\"AEO02____;INF02@E=1,S=1031,G=0,T=0,P=0:@R=A,S=1000,V={0}:R=B,S=1022,V={1}:R=C,S=1001|1,V={2}:R=D,S=1023,V={3}:R=E,S=1044,V={4}:R=F,S=1012|3,V=&lt;&gt;Situation:\";$G$1;C$2;$A48;C$3;$J$1)": 340,_x000D_
    "=RIK_AC(\"AEO02____;INF02@E=1,S=1031,G=0,T=0,P=0:@R=A,S=1000,V={0}:R=B,S=1022,V={1}:R=C,S=1001|1,V={2}:R=D,S=1023,V={3}:R=E,S=1044,V={4}:R=F,S=1012|3,V=&lt;&gt;Situation:\";$G$1;C$2;$A26;C$3;$J$1)": 341,_x000D_
    "=RIK_AC(\"AEO02____;INF02@E=1,S=1031,G=0,T=0,P=0:@R=A,S=1000,V={0}:R=B,S=1022,V={1}:R=C,S=1001|1,V={2}:R=D,S=1023,V={3}:R=E,S=1044,V={4}:R=F,S=1012|3,V=&lt;&gt;Situation:\";$G$1;C$2;$A8;C$3;$J$1)": 342,_x000D_
    "=RIK_AC(\"AEO02____;INF02@E=1,S=1031,G=0,T=0,P=0:@R=A,S=1000,V={0}:R=B,S=1022,V={1}:R=C,S=1001|1,V={2}:R=D,S=1023,V={3}:R=E,S=1044,V={4}:R=F,S=1012|3,V=&lt;&gt;Situation:\";$G$1;C$2;$A35;C$3;$J$1)": 343,_x000D_
    "=RIK_AC(\"AEO02____;INF02@E=1,S=1031,G=0,T=0,P=0:@R=A,S=1000,V={0}:R=B,S=1022,V={1}:R=C,S=1001|1,V={2}:R=D,S=1023,V={3}:R=E,S=1044,V={4}:R=F,S=1012|3,V=&lt;&gt;Situation:\";$G$1;C$2;$A51;C$3;$J$1)": 344,_x000D_
    "=RIK_AC(\"AEO02____;INF02@E=1,S=1031,G=0,T=0,P=0:@R=A,S=1000,V={0}:R=B,S=1022,V={1}:R=C,S=1001|1,V={2}:R=D,S=1023,V={3}:R=E,S=1044,V={4}:R=F,S=1012|3,V=&lt;&gt;Situation:\";$G$1;C$2;$A11;C$3;$J$1)": 345_x000D_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"2018-11-23T10:22:03.3392711+01:00",_x000D_
          "LastRefreshDate": "2018-01-11T10:30:57.5919329+01:00",_x000D_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"2018-11-23T10:22:03.3392711+01:00",_x000D_
          "LastRefreshDate": "2018-01-11T10:30:57.6075612+01:00",_x000D_
          "TotalRefreshCount": 11,_x000D_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"2018-11-23T10:22:03.3392711+01:00",_x000D_
          "LastRefreshDate": "2018-01-11T10:30:57.5919329+01:00",_x000D_
          "TotalRefreshCount": 11,_x000D_
          "CustomInfo": {}_x000D_
        }_x000D_
      },_x000D_
      "4": {_x000D_
        "$type": "Inside.Core.Formula.Definition.DefinitionAC, Inside.Core.Formula",_x000D_
        "ID": 4,_x000D_
        "Results": [_x000D_
          [_x000D_
            3598663.7_x000D_
          ]_x000D_
        ],_x000D_
        "Statistics": {_x000D_
          "CreationDate": "2018-11-23T10:22:03.3392711+01:00",_x000D_
          "LastRefreshDate": "2018-01-11T10:30:57.8929042+01:00",_x000D_
          "TotalRefreshCount": 11,_x000D_
          "CustomInfo": {}_x000D_
        }_x000D_
      },_x000D_
      "5": {_x000D_
        "$type": "Inside.Core.Formula.Definition.DefinitionAC, Inside.Core.Formula",_x000D_
        "ID": 5,_x000D_
        "Results": [_x000D_
          [_x000D_
            120066.13_x000D_
          ]_x000D_
        ],_x000D_
        "Statistics": {_x000D_
          "CreationDate": "2018-11-23T10:22:03.3392711+01:00",_x000D_
          "LastRefreshDate": "2018-01-11T10:30:57.8929042+01:00",_x000D_
          "TotalRefreshCount": 11,_x000D_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"2018-11-23T10:22:03.3392711+01:00",_x000D_
          "LastRefreshDate": "2018-01-11T10:30:57.7074384+01:00",_x000D_
          "TotalRefreshCount": 11,_x000D_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"2018-11-23T10:22:03.3392711+01:00",_x000D_
          "LastRefreshDate": "2018-01-11T10:30:57.7074384+01:00",_x000D_
          "TotalRefreshCount": 11,_x000D_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"2018-11-23T10:22:03.3402705+01:00",_x000D_
          "LastRefreshDate": "2018-01-11T10:30:57.7925897+01:00",_x000D_
          "TotalRefreshCount": 11,_x000D_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"2018-11-23T10:22:03.3402705+01:00",_x000D_
          "LastRefreshDate": "2018-01-11T10:30:57.7925897+01:00",_x000D_
          "TotalRefreshCount": 11,_x000D_
          "CustomInfo": {}_x000D_
        }_x000D_
      },_x000D_
      "10": {_x000D_
        "$type": "Inside.Core.Formula.Definition.DefinitionAC, Inside.Core.Formula",_x000D_
        "ID": 10,_x000D_
        "Results": [_x000D_
          [_x000D_
            46420.26_x000D_
          ]_x000D_
        ],_x000D_
        "Statistics": {_x000D_
          "CreationDate": "2018-11-23T10:22:03.3402705+01:00",_x000D_
          "LastRefreshDate": "2018-01-11T10:30:57.8929042+01:00",_x000D_
          "TotalRefreshCount": 11,_x000D_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"2018-11-23T10:22:03.3402705+01:00",_x000D_
          "LastRefreshDate": "2018-01-11T10:30:57.7925897+01:00",_x000D_
          "TotalRefreshCount": 11,_x000D_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"2018-11-23T10:22:03.3402705+01:00",_x000D_
          "LastRefreshDate": "2018-01-11T10:30:57.7074384+01:00",_x000D_
          "TotalRefreshCount": 11,_x000D_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11,_x000D_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11,_x000D_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11,_x000D_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14,_x000D_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11,_x000D_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"2018-11-23T10:22:03.3402705+01:00",_x000D_
          "LastRefreshDate": "2018-01-11T10:30:57.8082164+01:00",_x000D_
          "TotalRefreshCount": 11,_x000D_
          "CustomInfo": {}_x000D_
        }_x000D_
      },_x000D_
      "19": {_x000D_
        "$type": "Inside.Core.Formula.Definition.DefinitionAC, Inside.Core.Formula",_x000D_
        "ID": 19,_x000D_
        "Results": [_x000D_
          [_x000D_
            -29740.0_x000D_
          ]_x000D_
        ],_x000D_
        "Statistics": {_x000D_
          "CreationDate": "2018-11-23T10:22:03.3402705+01:00",_x000D_
          "LastRefreshDate": "2018-01-11T10:30:57.8082164+01:00",_x000D_
          "TotalRefreshCount": 11,_x000D_
          "CustomInfo": {}_x000D_
        }_x000D_
      },_x000D_
      "20": {_x000D_
        "$type": "Inside.Core.Formula.Definition.DefinitionAC, Inside.Core.Formula",_x000D_
        "ID": 20,_x000D_
        "Results": [_x000D_
          [_x000D_
            -29740.0_x000D_
          ]_x000D_
        ],_x000D_
        "Statistics": {_x000D_
          "CreationDate": "2018-11-23T10:22:03.3402705+01:00",_x000D_
          "LastRefreshDate": "2018-01-11T10:30:57.8929042+01:00",_x000D_
          "TotalRefreshCount": 11,_x000D_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"2018-11-23T10:22:03.3402705+01:00",_x000D_
          "LastRefreshDate": "2018-01-11T10:30:57.7074384+01:00",_x000D_
          "TotalRefreshCount": 11,_x000D_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"2018-11-23T10:22:03.3402705+01:00",_x000D_
          "LastRefreshDate": "2018-01-11T10:30:57.7074384+01:00",_x000D_
          "TotalRefreshCount": 11,_x000D_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"2018-11-23T10:22:03.3402705+01:00",_x000D_
          "LastRefreshDate": "2018-01-11T10:30:57.8929042+01:00",_x000D_
          "TotalRefreshCount": 11,_x000D_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"2018-11-23T10:22:03.3402705+01:00",_x000D_
          "LastRefreshDate": "2018-01-11T10:30:57.8929042+01:00",_x000D_
          "TotalRefreshCount": 11,_x000D_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"2018-11-23T10:22:03.3402705+01:00",_x000D_
          "LastRefreshDate": "2018-01-11T10:30:57.7074384+01:00",_x000D_
          "TotalRefreshCount": 11,_x000D_
          "CustomInfo": {}_x000D_
        }_x000D_
      },_x000D_
      "26": {_x000D_
        "$type": "Inside.Core.Formula.Definition.DefinitionAC, Inside.Core.Formula",_x000D_
        "ID": 26,_x000D_
        "Results": [_x000D_
          [_x000D_
            501147.01999999996_x000D_
          ]_x000D_
        ],_x000D_
        "Statistics": {_x000D_
          "CreationDate": "2018-11-23T10:22:03.3402705+01:00",_x000D_
          "LastRefreshDate": "2018-01-11T10:30:57.9085799+01:00",_x000D_
          "TotalRefreshCount": 11,_x000D_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"2018-11-23T10:22:03.3402705+01:00",_x000D_
          "LastRefreshDate": "2018-01-11T10:30:57.8082164+01:00",_x000D_
          "TotalRefreshCount": 11,_x000D_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"2018-11-23T10:22:03.3402705+01:00",_x000D_
          "LastRefreshDate": "2018-01-11T10:30:57.8929042+01:00",_x000D_
          "TotalRefreshCount": 14,_x000D_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"2018-11-23T10:22:03.3402705+01:00",_x000D_
          "LastRefreshDate": "2018-01-11T10:30:57.7230584+01:00",_x000D_
          "TotalRefreshCount": 14,_x000D_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"2018-11-23T10:22:03.3402705+01:00",_x000D_
          "LastRefreshDate": "2018-01-11T10:30:57.7250669+01:00",_x000D_
          "TotalRefreshCount": 11,_x000D_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"2018-11-23T10:22:03.3402705+01:00",_x000D_
          "LastRefreshDate": "2018-01-11T10:30:57.8082164+01:00",_x000D_
          "TotalRefreshCount": 14,_x000D_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"2018-11-23T10:22:03.3402705+01:00",_x000D_
          "LastRefreshDate": "2018-01-11T10:30:57.8082164+01:00",_x000D_
          "TotalRefreshCount": 11,_x000D_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"2018-11-23T10:22:03.3402705+01:00",_x000D_
          "LastRefreshDate": "2018-01-11T10:30:57.6605525+01:00",_x000D_
          "TotalRefreshCount": 10,_x000D_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"2018-11-23T10:22:03.3402705+01:00",_x000D_
          "LastRefreshDate": "2018-01-11T10:30:57.6605525+01:00",_x000D_
          "TotalRefreshCount": 11,_x000D_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"2018-11-23T10:22:03.3402705+01:00",_x000D_
          "LastRefreshDate": "2018-01-11T10:30:57.6449278+01:00",_x000D_
          "TotalRefreshCount": 11,_x000D_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"2018-11-23T10:22:03.3402705+01:00",_x000D_
          "LastRefreshDate": "2018-01-11T10:30:57.6075612+01:00",_x000D_
          "TotalRefreshCount": 10,_x000D_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"2018-11-23T10:22:03.3402705+01:00",_x000D_
          "LastRefreshDate": "2018-01-11T10:30:57.6449278+01:00",_x000D_
          "TotalRefreshCount": 11,_x000D_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"2018-11-23T10:22:03.3402705+01:00",_x000D_
          "LastRefreshDate": "2018-01-11T10:30:57.6605525+01:00",_x000D_
          "TotalRefreshCount": 12,_x000D_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"2018-11-23T10:22:03.3402705+01:00",_x000D_
          "LastRefreshDate": "2018-01-11T10:14:47.3038288+01:00",_x000D_
          "TotalRefreshCount": 6,_x000D_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"2018-11-23T10:22:03.3412708+01:00",_x000D_
          "LastRefreshDate": "2018-01-11T10:30:57.6449278+01:00",_x000D_
          "TotalRefreshCount": 10,_x000D_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"2018-11-23T10:22:03.3412708+01:00",_x000D_
          "LastRefreshDate": "2018-01-11T10:30:57.6449278+01:00",_x000D_
          "TotalRefreshCount": 11,_x000D_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"2018-11-23T10:22:03.3412708+01:00",_x000D_
          "LastRefreshDate": "2018-01-11T10:30:57.6605525+01:00",_x000D_
          "TotalRefreshCount": 12,_x000D_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"2018-11-23T10:22:03.3412708+01:00",_x000D_
          "LastRefreshDate": "2018-01-11T10:30:57.6449278+01:00",_x000D_
          "TotalRefreshCount": 10,_x000D_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"2018-11-23T10:22:03.3412708+01:00",_x000D_
          "LastRefreshDate": "2018-01-11T10:30:57.6449278+01:00",_x000D_
          "TotalRefreshCount": 11,_x000D_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"2018-11-23T10:22:03.3412708+01:00",_x000D_
          "LastRefreshDate": "2018-01-11T10:14:47.9874197+01:00",_x000D_
          "TotalRefreshCount": 7,_x000D_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"2018-11-23T10:22:03.3412708+01:00",_x000D_
          "LastRefreshDate": "2018-01-11T10:14:47.9717898+01:00",_x000D_
          "TotalRefreshCount": 7,_x000D_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13,_x000D_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"2018-11-23T10:22:03.3412708+01:00",_x000D_
          "LastRefreshDate": "2018-01-11T10:30:57.691805+01:00",_x000D_
          "TotalRefreshCount": 13,_x000D_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"2018-11-23T10:22:03.3412708+01:00",_x000D_
          "LastRefreshDate": "2018-01-11T10:30:57.6605525+01:00",_x000D_
          "TotalRefreshCount": 13,_x000D_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13,_x000D_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"2018-11-23T10:22:03.3412708+01:00",_x000D_
          "LastRefreshDate": "2018-01-11T10:30:57.691805+01:00",_x000D_
          "TotalRefreshCount": 13,_x000D_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"2018-11-23T10:22:03.3412708+01:00",_x000D_
          "LastRefreshDate": "2018-01-11T10:30:57.691805+01:00",_x000D_
          "TotalRefreshCount": 13,_x000D_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"2018-11-23T10:22:03.3412708+01:00",_x000D_
          "LastRefreshDate": "2018-01-11T10:30:57.6605525+01:00",_x000D_
          "TotalRefreshCount": 13,_x000D_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"2018-11-23T10:22:03.3412708+01:00",_x000D_
          "LastRefreshDate": "2018-01-11T10:14:47.3506298+01:00",_x000D_
          "TotalRefreshCount": 5,_x000D_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13,_x000D_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"2018-11-23T10:22:03.3412708+01:00",_x000D_
          "LastRefreshDate": "2018-01-11T10:14:48.1874933+01:00",_x000D_
          "TotalRefreshCount": 7,_x000D_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13,_x000D_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13,_x000D_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"2018-11-23T10:22:03.3412708+01:00",_x000D_
          "LastRefreshDate": "2018-01-11T10:14:47.9344154+01:00",_x000D_
          "TotalRefreshCount": 7,_x000D_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"2018-11-23T10:22:03.3412708+01:00",_x000D_
          "LastRefreshDate": "2018-01-11T10:30:57.6605525+01:00",_x000D_
          "TotalRefreshCount": 13,_x000D_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"2018-11-23T10:22:03.3412708+01:00",_x000D_
          "LastRefreshDate": "2018-01-11T10:30:57.691805+01:00",_x000D_
          "TotalRefreshCount": 13,_x000D_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13,_x000D_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"2018-11-23T10:22:03.3412708+01:00",_x000D_
          "LastRefreshDate": "2018-01-11T10:30:57.691805+01:00",_x000D_
          "TotalRefreshCount": 13,_x000D_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"2018-11-23T10:22:03.3412708+01:00",_x000D_
          "LastRefreshDate": "2018-01-11T10:30:57.6761787+01:00",_x000D_
          "TotalRefreshCount": 14,_x000D_
          "CustomInfo": {}_x000D_
        }_x000D_
      }</t>
  </si>
  <si>
    <t>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"2018-11-23T10:22:03.3412708+01:00",_x000D_
          "LastRefreshDate": "2018-01-11T10:14:47.4035812+01:00",_x000D_
          "TotalRefreshCount": 6,_x000D_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"2018-11-23T10:22:03.3412708+01:00",_x000D_
          "LastRefreshDate": "2018-01-11T10:30:57.9267113+01:00",_x000D_
          "TotalRefreshCount": 11,_x000D_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"2018-11-23T10:22:03.3412708+01:00",_x000D_
          "LastRefreshDate": "2018-01-11T10:30:57.7300798+01:00",_x000D_
          "TotalRefreshCount": 11,_x000D_
          "CustomInfo": {}_x000D_
        }_x000D_
      },_x000D_
      "69": {_x000D_
        "$type": "Inside.Core.Formula.Definition.DefinitionAC, Inside.Core.Formula",_x000D_
        "ID": 69,_x000D_
        "Results": [_x000D_
          [_x000D_
            -56304.59_x000D_
          ]_x000D_
        ],_x000D_
        "Statistics": {_x000D_
          "CreationDate": "2018-11-23T10:22:03.3412708+01:00",_x000D_
          "LastRefreshDate": "2018-01-11T10:30:57.9287091+01:00",_x000D_
          "TotalRefreshCount": 10,_x000D_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"2018-11-23T10:22:03.3412708+01:00",_x000D_
          "LastRefreshDate": "2018-01-11T10:30:57.7300798+01:00",_x000D_
          "TotalRefreshCount": 11,_x000D_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"2018-11-23T10:22:03.3412708+01:00",_x000D_
          "LastRefreshDate": "2018-01-11T10:30:57.7285758+01:00",_x000D_
          "TotalRefreshCount": 12,_x000D_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"2018-11-23T10:22:03.3412708+01:00",_x000D_
          "LastRefreshDate": "2018-01-11T10:30:57.8082164+01:00",_x000D_
          "TotalRefreshCount": 11,_x000D_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"2018-11-23T10:22:03.3412708+01:00",_x000D_
          "LastRefreshDate": "2018-01-11T10:30:57.7300798+01:00",_x000D_
          "TotalRefreshCount": 10,_x000D_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"2018-11-23T10:22:03.3412708+01:00",_x000D_
          "LastRefreshDate": "2018-01-11T10:30:57.8303651+01:00",_x000D_
          "TotalRefreshCount": 11,_x000D_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"2018-11-23T10:22:03.3412708+01:00",_x000D_
          "LastRefreshDate": "2018-01-11T10:30:57.7457093+01:00",_x000D_
          "TotalRefreshCount": 11,_x000D_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"2018-11-23T10:22:03.3422693+01:00",_x000D_
          "LastRefreshDate": "2018-01-11T10:30:57.930219+01:00",_x000D_
          "TotalRefreshCount": 11,_x000D_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"2018-11-23T10:22:03.3422693+01:00",_x000D_
          "LastRefreshDate": "2018-01-11T10:30:57.8459985+01:00",_x000D_
          "TotalRefreshCount": 11,_x000D_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"2018-11-23T10:22:03.3422693+01:00",_x000D_
          "LastRefreshDate": "2018-01-11T10:30:57.7265705+01:00",_x000D_
          "TotalRefreshCount": 10,_x000D_
          "CustomInfo": {}_x000D_
        }_x000D_
      },_x000D_
      "79": {_x000D_
        "$type": "Inside.Core.Formula.Definition.DefinitionAC, Inside.Core.Formula",_x000D_
        "ID": 79,_x000D_
        "Results": [_x000D_
          [_x000D_
            -31972.66_x000D_
          ]_x000D_
        ],_x000D_
        "Statistics": {_x000D_
          "CreationDate": "2018-11-23T10:22:03.3422693+01:00",_x000D_
          "LastRefreshDate": "2018-01-11T10:30:57.8303651+01:00",_x000D_
          "TotalRefreshCount": 10,_x000D_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"2018-11-23T10:22:03.3422693+01:00",_x000D_
          "LastRefreshDate": "2018-01-11T10:30:57.8082164+01:00",_x000D_
          "TotalRefreshCount": 11,_x000D_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"2018-11-23T10:22:03.3422693+01:00",_x000D_
          "LastRefreshDate": "2018-01-11T10:30:57.930219+01:00",_x000D_
          "TotalRefreshCount": 12,_x000D_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"2018-11-23T10:22:03.3422693+01:00",_x000D_
          "LastRefreshDate": "2018-01-11T10:30:57.8082164+01:00",_x000D_
          "TotalRefreshCount": 10,_x000D_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"2018-11-23T10:22:03.3422693+01:00",_x000D_
          "LastRefreshDate": "2018-01-11T10:30:57.930219+01:00",_x000D_
          "TotalRefreshCount": 12,_x000D_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"2018-11-23T10:22:03.3422693+01:00",_x000D_
          "LastRefreshDate": "2018-01-11T10:30:57.7300798+01:00",_x000D_
          "TotalRefreshCount": 11,_x000D_
          "CustomInfo": {}_x000D_
        }_x000D_
      },_x000D_
      "85": {_x000D_
        "$type": "Inside.Core.Formula.Definition.DefinitionAC, Inside.Core.Formula",_x000D_
        "ID": 85,_x000D_
        "Results": [_x000D_
          [_x000D_
            -1532266.53_x000D_
          ]_x000D_
        ],_x000D_
        "Statistics": {_x000D_
          "CreationDate": "2018-11-23T10:22:03.3422693+01:00",_x000D_
          "LastRefreshDate": "2018-01-11T10:30:57.8082164+01:00",_x000D_
          "TotalRefreshCount": 12,_x000D_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"2018-11-23T10:22:03.3422693+01:00",_x000D_
          "LastRefreshDate": "2018-01-11T10:14:47.5031206+01:00",_x000D_
          "TotalRefreshCount": 6,_x000D_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"2018-11-23T10:22:03.3422693+01:00",_x000D_
          "LastRefreshDate": "2018-01-11T10:30:57.7300798+01:00",_x000D_
          "TotalRefreshCount": 11,_x000D_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"2018-11-23T10:22:03.3422693+01:00",_x000D_
          "LastRefreshDate": "2018-01-11T10:30:57.9085799+01:00",_x000D_
          "TotalRefreshCount": 11,_x000D_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"2018-11-23T10:22:03.3422693+01:00",_x000D_
          "LastRefreshDate": "2018-01-11T10:30:57.7300798+01:00",_x000D_
          "TotalRefreshCount": 12,_x000D_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"2018-11-23T10:22:03.3422693+01:00",_x000D_
          "LastRefreshDate": "2018-01-11T10:30:57.829863+01:00",_x000D_
          "TotalRefreshCount": 11,_x000D_
          "CustomInfo": {}_x000D_
        }_x000D_
      },_x000D_
      "91": {_x000D_
        "$type": "Inside.Core.Formula.Definition.DefinitionAC, Inside.Core.Formula",_x000D_
        "ID": 91,_x000D_
        "Results": [_x000D_
          [_x000D_
            -1532266.53_x000D_
          ]_x000D_
        ],_x000D_
        "Statistics": {_x000D_
          "CreationDate": "2018-11-23T10:22:03.3422693+01:00",_x000D_
          "LastRefreshDate": "2018-01-11T10:30:57.9085799+01:00",_x000D_
          "TotalRefreshCount": 12,_x000D_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"2018-11-23T10:22:03.3422693+01:00",_x000D_
          "LastRefreshDate": "2018-01-11T10:14:47.5343732+01:00",_x000D_
          "TotalRefreshCount": 6,_x000D_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"2018-11-23T10:22:03.3422693+01:00",_x000D_
          "LastRefreshDate": "2018-01-11T10:30:57.8459985+01:00",_x000D_
          "TotalRefreshCount": 12,_x000D_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"2018-11-23T10:22:03.3422693+01:00",_x000D_
          "LastRefreshDate": "2018-01-11T10:30:57.7300798+01:00",_x000D_
          "TotalRefreshCount": 10,_x000D_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"2018-11-23T10:22:03.3422693+01:00",_x000D_
          "LastRefreshDate": "2018-01-11T10:30:57.8258523+01:00",_x000D_
          "TotalRefreshCount": 10,_x000D_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"2018-11-23T10:22:03.3422693+01:00",_x000D_
          "LastRefreshDate": "2018-01-11T10:30:57.8278577+01:00",_x000D_
          "TotalRefreshCount": 10,_x000D_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"2018-11-23T10:22:03.3422693+01:00",_x000D_
          "LastRefreshDate": "2018-01-11T10:30:57.7457093+01:00",_x000D_
          "TotalRefreshCount": 12,_x000D_
          "CustomInfo": {}_x000D_
        }_x000D_
      },_x000D_
      "98": {_x000D_
        "$type": "Inside.Core.Formula.Definition.DefinitionAC, Inside.Core.Formula",_x000D_
        "ID": 98,_x000D_
        "Results": [_x000D_
          [_x000D_
            -16668.0_x000D_
          ]_x000D_
        ],_x000D_
        "Statistics": {_x000D_
          "CreationDate": "2018-11-23T10:22:03.3422693+01:00",_x000D_
          "LastRefreshDate": "2018-01-11T10:30:57.9085799+01:00",_x000D_
          "TotalRefreshCount": 10,_x000D_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"2018-11-23T10:22:03.3422693+01:00",_x000D_
          "LastRefreshDate": "2018-01-11T10:30:57.9246992+01:00",_x000D_
          "TotalRefreshCount": 11,_x000D_
          "CustomInfo": {}_x000D_
        }_x000D_
      },_x000D_
      "100": {_x000D_
        "$type": "Inside.Core.Formula.Definition.DefinitionAC, Inside.Core.Formula",_x000D_
        "ID": 100,_x000D_
        "Results": [_x000D_
          [_x000D_
            -212157.25999999998_x000D_
          ]_x000D_
        ],_x000D_
        "Statistics": {_x000D_
          "CreationDate": "2018-11-23T10:22:03.3422693+01:00",_x000D_
          "LastRefreshDate": "2018-01-11T10:30:57.9085799+01:00",_x000D_
          "TotalRefreshCount": 10,_x000D_
          "CustomInfo": {}_x000D_
        }_x000D_
      },_x000D_
      "101": {_x000D_
        "$type": "Inside.Core.Formula.Definition.DefinitionAC, Inside.Core.Formula",_x000D_
        "ID": 101,_x000D_
        "Results": [_x000D_
          [_x000D_
            -128907.06000000001_x000D_
          ]_x000D_
        ],_x000D_
        "Statistics": {_x000D_
          "CreationDate": "2018-11-23T10:22:03.3422693+01:00",_x000D_
          "LastRefreshDate": "2018-01-11T10:30:57.9085799+01:00",_x000D_
          "TotalRefreshCount": 10,_x000D_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"2018-11-23T10:22:03.3422693+01:00",_x000D_
          "LastRefreshDate": "2018-01-11T10:30:57.9085799+01:00",_x000D_
          "TotalRefreshCount": 11,_x000D_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"2018-11-23T10:22:03.3422693+01:00",_x000D_
          "LastRefreshDate": "2018-01-11T10:30:57.8459985+01:00",_x000D_
          "TotalRefreshCount": 12,_x000D_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"2018-11-23T10:22:03.3422693+01:00",_x000D_
          "LastRefreshDate": "2018-01-11T10:30:57.7300798+01:00",_x000D_
          "TotalRefreshCount": 10,_x000D_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"2018-11-23T10:22:03.3422693+01:00",_x000D_
          "LastRefreshDate": "2018-01-11T10:30:57.8772471+01:00",_x000D_
          "TotalRefreshCount": 13,_x000D_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"2018-11-23T10:22:03.3422693+01:00",_x000D_
          "LastRefreshDate": "2018-01-11T10:30:57.9458836+01:00",_x000D_
          "TotalRefreshCount": 14,_x000D_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"2018-11-23T10:22:03.3422693+01:00",_x000D_
          "LastRefreshDate": "2018-01-11T10:30:57.7769693+01:00",_x000D_
          "TotalRefreshCount": 13,_x000D_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"2018-11-23T10:22:03.3422693+01:00",_x000D_
          "LastRefreshDate": "2018-01-11T10:30:57.8616201+01:00",_x000D_
          "TotalRefreshCount": 13,_x000D_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"2018-11-23T10:22:03.3422693+01:00",_x000D_
          "LastRefreshDate": "2018-01-11T10:14:47.9874197+01:00",_x000D_
          "TotalRefreshCount": 7,_x000D_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"2018-11-23T10:22:03.3422693+01:00",_x000D_
          "LastRefreshDate": "2018-01-11T10:30:57.7457093+01:00",_x000D_
          "TotalRefreshCount": 13,_x000D_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"2018-11-23T10:22:03.3422693+01:00",_x000D_
          "LastRefreshDate": "2018-01-11T10:30:57.7925897+01:00",_x000D_
          "TotalRefreshCount": 13,_x000D_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"2018-11-23T10:22:03.3422693+01:00",_x000D_
          "LastRefreshDate": "2018-01-11T10:30:57.8772471+01:00",_x000D_
          "TotalRefreshCount": 13,_x000D_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"2018-11-23T10:22:03.3422693+01:00",_x000D_
          "LastRefreshDate": "2018-01-11T10:30:57.9458836+01:00",_x000D_
          "TotalRefreshCount": 13,_x000D_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"2018-11-23T10:22:03.3422693+01:00",_x000D_
          "LastRefreshDate": "2018-01-11T10:30:57.8772471+01:00",_x000D_
          "TotalRefreshCount": 13,_x000D_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"2018-11-23T10:22:03.3422693+01:00",_x000D_
          "LastRefreshDate": "2018-01-11T10:30:57.9458836+01:00",_x000D_
          "TotalRefreshCount": 13,_x000D_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"2018-11-23T10:22:03.3422693+01:00",_x000D_
          "LastRefreshDate": "2018-01-11T10:14:47.9874197+01:00",_x000D_
          "TotalRefreshCount": 7,_x000D_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"2018-11-23T10:22:03.3422693+01:00",_x000D_
          "LastRefreshDate": "2018-01-11T10:14:47.9717898+01:00",_x000D_
          "TotalRefreshCount": 7,_x000D_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"2018-11-23T10:22:03.3432709+01:00",_x000D_
          "LastRefreshDate": "2018-01-11T10:30:57.9458836+01:00",_x000D_
          "TotalRefreshCount": 13,_x000D_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"2018-11-23T10:22:03.3432709+01:00",_x000D_
          "LastRefreshDate": "2018-01-11T10:30:57.7457093+01:00",_x000D_
          "TotalRefreshCount": 13,_x000D_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"2018-11-23T10:22:03.3432709+01:00",_x000D_
          "LastRefreshDate": "2018-01-11T10:14:48.1874933+01:00",_x000D_
          "TotalRefreshCount": 7,_x000D_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"2018-11-23T10:22:03.3432709+01:00",_x000D_
          "LastRefreshDate": "2018-01-11T10:14:47.9344154+01:00",_x000D_
          "TotalRefreshCount": 7,_x000D_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"2018-11-23T10:22:03.3432709+01:00",_x000D_
          "LastRefreshDate": "2018-01-11T10:30:57.7769693+01:00",_x000D_
          "TotalRefreshCount": 13,_x000D_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"2018-11-23T10:22:03.3432709+01:00",_x000D_
          "LastRefreshDate": "2018-01-11T10:14:47.9344154+01:00",_x000D_
          "TotalRefreshCount": 7,_x000D_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13,_x000D_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"2018-11-23T10:22:03.3432709+01:00",_x000D_
          "LastRefreshDate": "2018-01-11T10:14:47.9344154+01:00",_x000D_
          "TotalRefreshCount": 7,_x000D_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"2018-11-23T10:22:03.3432709+01:00",_x000D_
          "LastRefreshDate": "2018-01-11T10:30:57.9458836+01:00",_x000D_
          "TotalRefreshCount": 13,_x000D_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"2018-11-23T10:22:03.3432709+01:00",_x000D_
          "LastRefreshDate": "2018-01-11T10:30:57.7457093+01:00",_x000D_
          "TotalRefreshCount": 13,_x000D_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"2018-11-23T10:22:03.3432709+01:00",_x000D_
          "LastRefreshDate": "2018-01-11T10:14:47.671984+01:00",_x000D_
          "TotalRefreshCount": 5,_x000D_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13,_x000D_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"2018-11-23T10:22:03.3432709+01:00",_x000D_
          "LastRefreshDate": "2018-01-11T10:30:57.9771998+01:00",_x000D_
          "TotalRefreshCount": 13,_x000D_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"2018-11-23T10:22:03.3432709+01:00",_x000D_
          "LastRefreshDate": "2018-01-11T10:30:57.7613367+01:00",_x000D_
          "TotalRefreshCount": 14,_x000D_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"2018-11-23T10:22:03.3432709+01:00",_x000D_
          "LastRefreshDate": "2018-01-11T10:30:57.9614736+01:00",_x000D_
          "TotalRefreshCount": 13,_x000D_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"2018-11-23T10:22:03.3432709+01:00",_x000D_
          "LastRefreshDate": "2018-01-11T10:30:57.7457093+01:00",_x000D_
          "TotalRefreshCount": 13,_x000D_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"2018-11-23T10:22:03.3432709+01:00",_x000D_
          "LastRefreshDate": "2018-01-11T10:30:57.8459985+01:00",_x000D_
          "TotalRefreshCount": 13,_x000D_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"2018-11-23T10:22:03.3432709+01:00",_x000D_
          "LastRefreshDate": "2018-01-11T10:14:47.6876367+01:00",_x000D_
          "TotalRefreshCount": 5,_x000D_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"2018-11-23T10:22:03.3432709+01:00",_x000D_
          "LastRefreshDate": "2018-01-11T10:30:57.9458836+01:00",_x000D_
          "TotalRefreshCount": 13,_x000D_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"2018-11-23T10:22:03.3432709+01:00",_x000D_
          "LastRefreshDate": "2018-01-11T10:30:57.7925897+01:00",_x000D_
          "TotalRefreshCount": 13,_x000D_
          "CustomInfo": {}_x000D_
        }_x000D_
      },_x000D_
      "138": {_x000D_
        "$type": "Inside.Core.Formula.Definition.DefinitionAC, Inside.Core.Formula",_x000D_
        "ID": 138,_x000D_
        "Results": [_x000D_
          [_x000D_
            -69.44_x000D_
          ]_x000D_
        ],_x000D_
        "Statistics": {_x000D_
          "CreationDate": "2018-11-23T10:22:03.3432709+01:00",_x000D_
          "LastRefreshDate": "2018-01-11T10:14:47.7032646+01:00",_x000D_
          "TotalRefreshCount": 5,_x000D_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"2018-11-23T10:22:03.3432709+01:00",_x000D_
          "LastRefreshDate": "2018-01-11T10:30:57.7769693+01:00",_x000D_
          "TotalRefreshCount": 13,_x000D_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</t>
  </si>
  <si>
    <t>_x000D_
          "CreationDate": "2018-11-23T10:22:03.3432709+01:00",_x000D_
          "LastRefreshDate": "2018-01-11T10:30:57.8772471+01:00",_x000D_
          "TotalRefreshCount": 13,_x000D_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"2018-11-23T10:22:03.3432709+01:00",_x000D_
          "LastRefreshDate": "2018-01-11T10:30:57.8459985+01:00",_x000D_
          "TotalRefreshCount": 13,_x000D_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"2018-11-23T10:22:03.3432709+01:00",_x000D_
          "LastRefreshDate": "2018-01-11T10:30:57.7457093+01:00",_x000D_
          "TotalRefreshCount": 13,_x000D_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"2018-11-23T10:22:03.3432709+01:00",_x000D_
          "LastRefreshDate": "2018-01-11T10:30:57.7613367+01:00",_x000D_
          "TotalRefreshCount": 13,_x000D_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"2018-11-23T10:22:03.3432709+01:00",_x000D_
          "LastRefreshDate": "2018-01-11T10:30:57.9614736+01:00",_x000D_
          "TotalRefreshCount": 13,_x000D_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"2018-11-23T10:22:03.3432709+01:00",_x000D_
          "LastRefreshDate": "2018-01-11T10:14:47.9874197+01:00",_x000D_
          "TotalRefreshCount": 7,_x000D_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"2018-11-23T10:22:03.3432709+01:00",_x000D_
          "LastRefreshDate": "2018-01-11T10:30:57.930219+01:00",_x000D_
          "TotalRefreshCount": 13,_x000D_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"2018-11-23T10:22:03.3432709+01:00",_x000D_
          "LastRefreshDate": "2018-01-11T10:30:57.9771998+01:00",_x000D_
          "TotalRefreshCount": 13,_x000D_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"2018-11-23T10:22:03.3432709+01:00",_x000D_
          "LastRefreshDate": "2018-01-11T10:30:57.7769693+01:00",_x000D_
          "TotalRefreshCount": 13,_x000D_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"2018-11-23T10:22:03.3432709+01:00",_x000D_
          "LastRefreshDate": "2018-01-11T10:30:57.8459985+01:00",_x000D_
          "TotalRefreshCount": 13,_x000D_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"2018-11-23T10:22:03.3432709+01:00",_x000D_
          "LastRefreshDate": "2018-01-11T10:30:57.8772471+01:00",_x000D_
          "TotalRefreshCount": 13,_x000D_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"2018-11-23T10:22:03.3432709+01:00",_x000D_
          "LastRefreshDate": "2018-01-11T10:14:48.1874933+01:00",_x000D_
          "TotalRefreshCount": 7,_x000D_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"2018-11-23T10:22:03.3432709+01:00",_x000D_
          "LastRefreshDate": "2018-01-11T10:14:47.9717898+01:00",_x000D_
          "TotalRefreshCount": 7,_x000D_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13,_x000D_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"2018-11-23T10:22:03.3432709+01:00",_x000D_
          "LastRefreshDate": "2018-01-11T10:30:57.7925897+01:00",_x000D_
          "TotalRefreshCount": 13,_x000D_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13,_x000D_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"2018-11-23T10:22:03.3432709+01:00",_x000D_
          "LastRefreshDate": "2018-01-11T10:30:57.930219+01:00",_x000D_
          "TotalRefreshCount": 13,_x000D_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"2018-11-23T10:22:03.3432709+01:00",_x000D_
          "LastRefreshDate": "2018-01-11T10:30:57.9771998+01:00",_x000D_
          "TotalRefreshCount": 13,_x000D_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"2018-11-23T10:22:03.3432709+01:00",_x000D_
          "LastRefreshDate": "2018-01-11T10:14:48.1874933+01:00",_x000D_
          "TotalRefreshCount": 7,_x000D_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14,_x000D_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"2018-11-23T10:22:03.3432709+01:00",_x000D_
          "LastRefreshDate": "2018-01-11T10:30:57.930219+01:00",_x000D_
          "TotalRefreshCount": 13,_x000D_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"2018-11-23T10:22:03.3432709+01:00",_x000D_
          "LastRefreshDate": "2018-01-11T10:14:47.9717898+01:00",_x000D_
          "TotalRefreshCount": 7,_x000D_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"2018-11-23T10:22:03.3432709+01:00",_x000D_
          "LastRefreshDate": "2018-01-11T10:30:57.930219+01:00",_x000D_
          "TotalRefreshCount": 13,_x000D_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"2018-11-23T10:22:03.3432709+01:00",_x000D_
          "LastRefreshDate": "2018-01-11T10:30:57.7769693+01:00",_x000D_
          "TotalRefreshCount": 13,_x000D_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13,_x000D_
          "CustomInfo": {}_x000D_
        }_x000D_
      },_x000D_
      "165": {_x000D_
        "$type": "Inside.Core.Formula.Definition.DefinitionAC, Inside.Core.Formula",_x000D_
        "ID": 165,_x000D_
        "Results": [_x000D_
          [_x000D_
            "2017"_x000D_
          ]_x000D_
        ],_x000D_
        "Statistics": {_x000D_
          "CreationDate": "2018-11-23T10:22:03.3432709+01:00",_x000D_
          "LastRefreshDate": "2018-01-11T10:30:57.7074384+01:00",_x000D_
          "TotalRefreshCount": 2,_x000D_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"2018-11-23T10:22:03.3432709+01:00",_x000D_
          "LastRefreshDate": "2018-01-11T10:30:57.6761787+01:00",_x000D_
          "TotalRefreshCount": 5,_x000D_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"2018-11-23T10:22:03.3432709+01:00",_x000D_
          "LastRefreshDate": "2018-01-11T10:30:57.691805+01:00",_x000D_
          "TotalRefreshCount": 6,_x000D_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"2018-11-23T10:22:03.3432709+01:00",_x000D_
          "LastRefreshDate": "2018-01-11T10:30:57.691805+01:00",_x000D_
          "TotalRefreshCount": 6,_x000D_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"2018-11-23T10:22:03.3432709+01:00",_x000D_
          "LastRefreshDate": "2018-01-11T10:30:57.6605525+01:00",_x000D_
          "TotalRefreshCount": 6,_x000D_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"2018-11-23T10:22:03.3432709+01:00",_x000D_
          "LastRefreshDate": "2018-01-11T10:30:57.691805+01:00",_x000D_
          "TotalRefreshCount": 6,_x000D_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"2018-11-23T10:22:03.3432709+01:00",_x000D_
          "LastRefreshDate": "2018-01-11T10:30:57.8772471+01:00",_x000D_
          "TotalRefreshCount": 6,_x000D_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"2018-11-23T10:22:03.3432709+01:00",_x000D_
          "LastRefreshDate": "2018-01-11T10:30:57.7925897+01:00",_x000D_
          "TotalRefreshCount": 6,_x000D_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"2018-11-23T10:22:03.3432709+01:00",_x000D_
          "LastRefreshDate": "2018-01-11T10:30:57.8772471+01:00",_x000D_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"2018-11-23T10:22:03.3432709+01:00",_x000D_
          "LastRefreshDate": "2018-01-11T10:30:57.7769693+01:00",_x000D_
          "TotalRefreshCount": 5,_x000D_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"2018-11-23T10:22:03.3432709+01:00",_x000D_
          "LastRefreshDate": "2018-01-11T10:30:57.8616201+01:00",_x000D_
          "TotalRefreshCount": 5,_x000D_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"2018-11-23T10:22:03.3432709+01:00",_x000D_
          "LastRefreshDate": "2018-01-11T10:30:57.9614736+01:00",_x000D_
          "TotalRefreshCount": 6,_x000D_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"2018-11-23T10:22:03.3432709+01:00",_x000D_
          "LastRefreshDate": "2018-01-11T10:30:57.7457093+01:00",_x000D_
          "TotalRefreshCount": 6,_x000D_
          "CustomInfo": {}_x000D_
        }_x000D_
      },_x000D_
      "178": {_x000D_
        "$type": "Inside.Core.Formula.Definition.DefinitionAC, Inside.Core.Formula",_x000D_
        "ID": 178,_x000D_
        "Results": [_x000D_
          [_x000D_
            -69.44_x000D_
          ]_x000D_
        ],_x000D_
        "Statistics": {_x000D_
          "CreationDate": "2018-11-23T10:22:03.3442686+01:00",_x000D_
          "LastRefreshDate": "2018-01-11T10:30:57.9458836+01:00",_x000D_
          "TotalRefreshCount": 5,_x000D_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"2018-11-23T10:22:03.3442686+01:00",_x000D_
          "LastRefreshDate": "2018-01-11T10:30:57.7925897+01:00",_x000D_
          "TotalRefreshCount": 6,_x000D_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"2018-11-23T10:22:03.3442686+01:00",_x000D_
          "LastRefreshDate": "2018-01-11T10:30:57.7769693+01:00",_x000D_
          "TotalRefreshCount": 6,_x000D_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"2018-11-23T10:22:03.3442686+01:00",_x000D_
          "LastRefreshDate": "2018-01-11T10:30:57.8772471+01:00",_x000D_
          "TotalRefreshCount": 6,_x000D_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"2018-11-23T10:22:03.3442686+01:00",_x000D_
          "LastRefreshDate": "2018-01-11T10:30:57.9458836+01:00",_x000D_
          "TotalRefreshCount": 6,_x000D_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"2018-11-23T10:22:03.3442686+01:00",_x000D_
          "LastRefreshDate": "2018-01-11T10:30:57.9771998+01:00",_x000D_
          "TotalRefreshCount": 6,_x000D_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"2018-11-23T10:22:03.3442686+01:00",_x000D_
          "LastRefreshDate": "2018-01-11T10:30:57.8459985+01:00",_x000D_
          "TotalRefreshCount": 6,_x000D_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"2018-11-23T10:22:03.3442686+01:00",_x000D_
          "LastRefreshDate": "2018-01-11T10:30:57.930219+01:00",_x000D_
          "TotalRefreshCount": 6,_x000D_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"2018-11-23T10:22:03.3502656+01:00",_x000D_
          "LastRefreshDate": "2018-11-23T10:26:01.4327262+01:00",_x000D_
          "TotalRefreshCount": 8,_x000D_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"2018-11-23T10:22:03.3572603+01:00",_x000D_
          "LastRefreshDate": "2018-11-23T10:26:01.4180214+01:00",_x000D_
          "TotalRefreshCount": 8,_x000D_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"2018-11-23T10:22:03.361258+01:00",_x000D_
          "LastRefreshDate": "2018-11-23T10:26:01.4099896+01:00",_x000D_
          "TotalRefreshCount": 8,_x000D_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"2018-11-23T10:22:03.3682561+01:00",_x000D_
          "LastRefreshDate": "2018-11-23T10:26:01.3960738+01:00",_x000D_
          "TotalRefreshCount": 8,_x000D_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"2018-11-23T10:22:03.3722517+01:00",_x000D_
          "LastRefreshDate": "2018-11-23T10:26:01.3860509+01:00",_x000D_
          "TotalRefreshCount": 8,_x000D_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"2018-11-23T10:22:03.3762506+01:00",_x000D_
          "LastRefreshDate": "2018-11-23T10:26:01.3765275+01:00",_x000D_
          "TotalRefreshCount": 8,_x000D_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"2018-11-23T10:22:03.3822476+01:00",_x000D_
          "LastRefreshDate": "2018-11-23T10:26:01.3668385+01:00",_x000D_
          "TotalRefreshCount": 8,_x000D_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"2018-11-23T10:22:03.3872435+01:00",_x000D_
          "LastRefreshDate": "2018-11-23T10:26:01.3548429+01:00",_x000D_
          "TotalRefreshCount": 8,_x000D_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"2018-11-23T10:22:03.3912429+01:00",_x000D_
          "LastRefreshDate": "2018-11-23T10:26:01.340856+01:00",_x000D_
          "TotalRefreshCount": 8,_x000D_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"2018-11-23T10:22:03.398238+01:00",_x000D_
          "LastRefreshDate": "2018-11-23T10:26:01.3188644+01:00",_x000D_
          "TotalRefreshCount": 8,_x000D_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"2018-11-23T10:22:03.4052335+01:00",_x000D_
          "LastRefreshDate": "2018-11-23T10:26:01.7535395+01:00",_x000D_
          "TotalRefreshCount": 8,_x000D_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"2018-11-23T10:22:03.4092308+01:00",_x000D_
          "LastRefreshDate": "2018-11-23T10:26:01.7175618+01:00",_x000D_
          "TotalRefreshCount": 8,_x000D_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"2018-11-23T10:22:03.4162277+01:00",_x000D_
          "LastRefreshDate": "2018-11-23T10:26:01.6855785+01:00",_x000D_
          "TotalRefreshCount": 8,_x000D_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"2018-11-23T10:22:03.4222233+01:00",_x000D_
          "LastRefreshDate": "2018-11-23T10:26:01.6545958+01:00",_x000D_
          "TotalRefreshCount": 8,_x000D_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"2018-11-23T10:22:03.4262215+01:00",_x000D_
          "LastRefreshDate": "2018-11-23T10:26:01.6246143+01:00",_x000D_
          "TotalRefreshCount": 8,_x000D_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"2018-11-23T10:22:03.4342182+01:00",_x000D_
          "LastRefreshDate": "2018-11-23T10:26:01.5663547+01:00",_x000D_
          "TotalRefreshCount": 8,_x000D_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"2018-11-23T10:22:03.4382142+01:00",_x000D_
          "LastRefreshDate": "2018-11-23T10:26:01.5598381+01:00",_x000D_
          "TotalRefreshCount": 8,_x000D_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"2018-11-23T10:22:03.442211+01:00",_x000D_
          "LastRefreshDate": "2018-11-23T10:26:01.5497617+01:00",_x000D_
          "TotalRefreshCount": 8,_x000D_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"2018-11-23T10:22:03.4482114+01:00",_x000D_
          "LastRefreshDate": "2018-11-23T10:26:01.5363022+01:00",_x000D_
          "TotalRefreshCount": 8,_x000D_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"2018-11-23T10:22:03.4572041+01:00",_x000D_
          "LastRefreshDate": "2018-11-23T10:26:01.5292233+01:00",_x000D_
          "TotalRefreshCount": 8,_x000D_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"2018-11-23T10:22:03.4711965+01:00",_x000D_
          "LastRefreshDate": "2018-11-23T10:26:01.5172323+01:00",_x000D_
          "TotalRefreshCount": 8,_x000D_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"2018-11-23T10:22:03.485188+01:00",_x000D_
          "LastRefreshDate": "2018-11-23T10:26:01.5042385+01:00",_x000D_
          "TotalRefreshCount": 8,_x000D_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"2018-11-23T10:22:03.4901864+01:00",_x000D_
          "LastRefreshDate": "2018-11-23T10:26:01.4872474+01:00",_x000D_
          "TotalRefreshCount": 8,_x000D_
          "CustomInfo": {}_x000D_
        }_x000D_
      },_x000D_
      "209": {_x000D_
        "$type": "Inside.Core.Formula.Definition.DefinitionAC, Inside.Core.Formula",_x000D_
        "ID": 209,_x000D_
        "Results": [_x000D_
          [_x000D_
            502823.11_x000D_
          ]_x000D_
        ],_x000D_
        "Statistics": {_x000D_
          "CreationDate": "2018-11-23T10:22:03.4951814+01:00",_x000D_
          "LastRefreshDate": "2018-11-23T10:26:01.4699787+01:00",_x000D_
          "TotalRefreshCount": 8,_x000D_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"2018-11-23T10:22:03.5031781+01:00",_x000D_
          "LastRefreshDate": "2018-11-23T10:26:01.4412532+01:00",_x000D_
          "TotalRefreshCount": 8,_x000D_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"2018-11-23T10:22:03.5071741+01:00",_x000D_
          "LastRefreshDate": "2018-11-23T10:26:01.7495426+01:00",_x000D_
          "TotalRefreshCount": 8,_x000D_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"2018-11-23T10:22:03.5111718+01:00",_x000D_
          "LastRefreshDate": "2018-11-23T10:26:01.7295549+01:00",_x000D_
          "TotalRefreshCount": 8,_x000D_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"2018-11-23T10:22:03.518169+01:00",_x000D_
          "LastRefreshDate": "2018-11-23T10:26:01.6915768+01:00",_x000D_
          "TotalRefreshCount": 8,_x000D_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"2018-11-23T10:22:03.5231666+01:00",_x000D_
          "LastRefreshDate": "2018-11-23T10:26:01.6605933+01:00",_x000D_
          "TotalRefreshCount": 8,_x000D_
          "CustomInfo": {}_x000D_
        }_x000D_
      },_x000D_
      "215": {_x000D_
        "$type": "Inside.Core.</t>
  </si>
  <si>
    <t xml:space="preserve">Formula.Definition.DefinitionAC, Inside.Core.Formula",_x000D_
        "ID": 215,_x000D_
        "Results": [_x000D_
          [_x000D_
            0.0_x000D_
          ]_x000D_
        ],_x000D_
        "Statistics": {_x000D_
          "CreationDate": "2018-11-23T10:22:03.5271643+01:00",_x000D_
          "LastRefreshDate": "2018-11-23T10:26:01.6286125+01:00",_x000D_
          "TotalRefreshCount": 8,_x000D_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"2018-11-23T10:22:03.5331608+01:00",_x000D_
          "LastRefreshDate": "2018-11-23T10:26:01.9074519+01:00",_x000D_
          "TotalRefreshCount": 8,_x000D_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"2018-11-23T10:22:03.5381575+01:00",_x000D_
          "LastRefreshDate": "2018-11-23T10:26:01.8514854+01:00",_x000D_
          "TotalRefreshCount": 8,_x000D_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"2018-11-23T10:22:03.5431538+01:00",_x000D_
          "LastRefreshDate": "2018-11-23T10:26:01.7865201+01:00",_x000D_
          "TotalRefreshCount": 8,_x000D_
          "CustomInfo": {}_x000D_
        }_x000D_
      },_x000D_
      "219": {_x000D_
        "$type": "Inside.Core.Formula.Definition.DefinitionAC, Inside.Core.Formula",_x000D_
        "ID": 219,_x000D_
        "Results": [_x000D_
          [_x000D_
            -29740.0_x000D_
          ]_x000D_
        ],_x000D_
        "Statistics": {_x000D_
          "CreationDate": "2018-11-23T10:22:03.5501506+01:00",_x000D_
          "LastRefreshDate": "2018-11-23T10:26:01.781523+01:00",_x000D_
          "TotalRefreshCount": 8,_x000D_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"2018-11-23T10:22:03.5561463+01:00",_x000D_
          "LastRefreshDate": "2018-11-23T10:26:01.7905191+01:00",_x000D_
          "TotalRefreshCount": 8,_x000D_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"2018-11-23T10:22:03.561143+01:00",_x000D_
          "LastRefreshDate": "2018-11-23T10:26:01.8834657+01:00",_x000D_
          "TotalRefreshCount": 8,_x000D_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"2018-11-23T10:22:03.5751371+01:00",_x000D_
          "LastRefreshDate": "2018-11-23T10:26:01.8115057+01:00",_x000D_
          "TotalRefreshCount": 8,_x000D_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"2018-11-23T10:22:03.5801347+01:00",_x000D_
          "LastRefreshDate": "2018-11-23T10:26:01.9024535+01:00",_x000D_
          "TotalRefreshCount": 8,_x000D_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"2018-11-23T10:22:03.5871289+01:00",_x000D_
          "LastRefreshDate": "2018-11-23T10:26:01.8205031+01:00",_x000D_
          "TotalRefreshCount": 8,_x000D_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"2018-11-23T10:22:03.5911266+01:00",_x000D_
          "LastRefreshDate": "2018-11-23T10:26:01.8764697+01:00",_x000D_
          "TotalRefreshCount": 8,_x000D_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"2018-11-23T10:22:03.5951235+01:00",_x000D_
          "LastRefreshDate": "2018-11-23T10:26:01.4305251+01:00",_x000D_
          "TotalRefreshCount": 8,_x000D_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"2018-11-23T10:22:03.6021199+01:00",_x000D_
          "LastRefreshDate": "2018-11-23T10:26:01.4180214+01:00",_x000D_
          "TotalRefreshCount": 8,_x000D_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"2018-11-23T10:22:03.606118+01:00",_x000D_
          "LastRefreshDate": "2018-11-23T10:26:01.4099896+01:00",_x000D_
          "TotalRefreshCount": 8,_x000D_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"2018-11-23T10:22:03.6101149+01:00",_x000D_
          "LastRefreshDate": "2018-11-23T10:26:01.3960738+01:00",_x000D_
          "TotalRefreshCount": 8,_x000D_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"2018-11-23T10:22:03.6151171+01:00",_x000D_
          "LastRefreshDate": "2018-11-23T10:26:01.3860509+01:00",_x000D_
          "TotalRefreshCount": 8,_x000D_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"2018-11-23T10:22:03.6201095+01:00",_x000D_
          "LastRefreshDate": "2018-11-23T10:26:01.3765275+01:00",_x000D_
          "TotalRefreshCount": 8,_x000D_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"2018-11-23T10:22:03.6241068+01:00",_x000D_
          "LastRefreshDate": "2018-11-23T10:26:01.3638386+01:00",_x000D_
          "TotalRefreshCount": 8,_x000D_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"2018-11-23T10:22:03.6281049+01:00",_x000D_
          "LastRefreshDate": "2018-11-23T10:26:01.3518454+01:00",_x000D_
          "TotalRefreshCount": 8,_x000D_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"2018-11-23T10:22:03.6351009+01:00",_x000D_
          "LastRefreshDate": "2018-11-23T10:26:01.3288582+01:00",_x000D_
          "TotalRefreshCount": 8,_x000D_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"2018-11-23T10:22:03.6390995+01:00",_x000D_
          "LastRefreshDate": "2018-11-23T10:26:01.3153546+01:00",_x000D_
          "TotalRefreshCount": 8,_x000D_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"2018-11-23T10:22:03.644097+01:00",_x000D_
          "LastRefreshDate": "2018-11-23T10:26:01.7395548+01:00",_x000D_
          "TotalRefreshCount": 8,_x000D_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"2018-11-23T10:22:03.6530906+01:00",_x000D_
          "LastRefreshDate": "2018-11-23T10:26:01.7065673+01:00",_x000D_
          "TotalRefreshCount": 8,_x000D_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"2018-11-23T10:22:03.6690818+01:00",_x000D_
          "LastRefreshDate": "2018-11-23T10:26:01.6775865+01:00",_x000D_
          "TotalRefreshCount": 8,_x000D_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"2018-11-23T10:22:03.6730787+01:00",_x000D_
          "LastRefreshDate": "2018-11-23T10:26:01.6486031+01:00",_x000D_
          "TotalRefreshCount": 8,_x000D_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"2018-11-23T10:22:03.6770768+01:00",_x000D_
          "LastRefreshDate": "2018-11-23T10:26:01.6185002+01:00",_x000D_
          "TotalRefreshCount": 8,_x000D_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"2018-11-23T10:22:03.6840736+01:00",_x000D_
          "LastRefreshDate": "2018-11-23T10:26:01.5663547+01:00",_x000D_
          "TotalRefreshCount": 8,_x000D_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"2018-11-23T10:22:03.6900719+01:00",_x000D_
          "LastRefreshDate": "2018-11-23T10:26:01.5598381+01:00",_x000D_
          "TotalRefreshCount": 8,_x000D_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"2018-11-23T10:22:03.6950664+01:00",_x000D_
          "LastRefreshDate": "2018-11-23T10:26:01.5497617+01:00",_x000D_
          "TotalRefreshCount": 8,_x000D_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"2018-11-23T10:22:03.7030618+01:00",_x000D_
          "LastRefreshDate": "2018-11-23T10:26:01.5363022+01:00",_x000D_
          "TotalRefreshCount": 8,_x000D_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"2018-11-23T10:22:03.7070591+01:00",_x000D_
          "LastRefreshDate": "2018-11-23T10:26:01.5262263+01:00",_x000D_
          "TotalRefreshCount": 8,_x000D_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"2018-11-23T10:22:03.7110572+01:00",_x000D_
          "LastRefreshDate": "2018-11-23T10:26:01.5142327+01:00",_x000D_
          "TotalRefreshCount": 8,_x000D_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"2018-11-23T10:22:03.7190535+01:00",_x000D_
          "LastRefreshDate": "2018-11-23T10:26:01.5002395+01:00",_x000D_
          "TotalRefreshCount": 8,_x000D_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"2018-11-23T10:22:03.7240502+01:00",_x000D_
          "LastRefreshDate": "2018-11-23T10:26:01.4822511+01:00",_x000D_
          "TotalRefreshCount": 8,_x000D_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"2018-11-23T10:22:03.7300472+01:00",_x000D_
          "LastRefreshDate": "2018-11-23T10:26:01.4699787+01:00",_x000D_
          "TotalRefreshCount": 8,_x000D_
          "CustomInfo": {}_x000D_
        }_x000D_
      },_x000D_
      "250": {_x000D_
        "$type": "Inside.Core.Formula.Definition.DefinitionAC, Inside.Core.Formula",_x000D_
        "ID": 250,_x000D_
        "Results": [_x000D_
          [_x000D_
            111752.71999999999_x000D_
          ]_x000D_
        ],_x000D_
        "Statistics": {_x000D_
          "CreationDate": "2018-11-23T10:22:03.7350443+01:00",_x000D_
          "LastRefreshDate": "2018-11-23T10:26:01.4412532+01:00",_x000D_
          "TotalRefreshCount": 8,_x000D_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"2018-11-23T10:22:03.7400401+01:00",_x000D_
          "LastRefreshDate": "2018-11-23T10:26:01.746543+01:00",_x000D_
          "TotalRefreshCount": 8,_x000D_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"2018-11-23T10:22:03.7450377+01:00",_x000D_
          "LastRefreshDate": "2018-11-23T10:26:01.72156+01:00",_x000D_
          "TotalRefreshCount": 8,_x000D_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"2018-11-23T10:22:03.752035+01:00",_x000D_
          "LastRefreshDate": "2018-11-23T10:26:01.6815816+01:00",_x000D_
          "TotalRefreshCount": 8,_x000D_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"2018-11-23T10:22:03.7610281+01:00",_x000D_
          "LastRefreshDate": "2018-11-23T10:26:01.6525974+01:00",_x000D_
          "TotalRefreshCount": 8,_x000D_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"2018-11-23T10:22:03.7670259+01:00",_x000D_
          "LastRefreshDate": "2018-11-23T10:26:01.6226146+01:00",_x000D_
          "TotalRefreshCount": 8,_x000D_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"2018-11-23T10:22:03.7720218+01:00",_x000D_
          "LastRefreshDate": "2018-11-23T10:26:01.8974568+01:00",_x000D_
          "TotalRefreshCount": 8,_x000D_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"2018-11-23T10:22:03.7760207+01:00",_x000D_
          "LastRefreshDate": "2018-11-23T10:26:01.8294971+01:00",_x000D_
          "TotalRefreshCount": 8,_x000D_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"2018-11-23T10:22:03.7820186+01:00",_x000D_
          "LastRefreshDate": "2018-11-23T10:26:01.776528+01:00",_x000D_
          "TotalRefreshCount": 8,_x000D_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"2018-11-23T10:22:03.786015+01:00",_x000D_
          "LastRefreshDate": "2018-11-23T10:26:01.889467+01:00",_x000D_
          "TotalRefreshCount": 8,_x000D_
          "CustomInfo": {}_x000D_
        }_x000D_
      },_x000D_
      "260": {_x000D_
        "$type": "Inside.Core.Formula.Definition.DefinitionAC, Inside.Core.Formula",_x000D_
        "ID": 260,_x000D_
        "Results": [_x000D_
          [_x000D_
            -17950.0_x000D_
          ]_x000D_
        ],_x000D_
        "Statistics": {_x000D_
          "CreationDate": "2018-11-23T10:22:03.7900114+01:00",_x000D_
          "LastRefreshDate": "2018-11-23T10:26:01.757538+01:00",_x000D_
          "TotalRefreshCount": 8,_x000D_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"2018-11-23T10:22:03.795009+01:00",_x000D_
          "LastRefreshDate": "2018-11-23T10:26:01.8634768+01:00",_x000D_
          "TotalRefreshCount": 8,_x000D_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"2018-11-23T10:22:03.8010076+01:00",_x000D_
          "LastRefreshDate": "2018-11-23T10:26:01.7975146+01:00",_x000D_
          "TotalRefreshCount": 8,_x000D_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"2018-11-23T10:22:03.8050045+01:00",_x000D_
          "LastRefreshDate": "2018-11-23T10:26:01.8924605+01:00",_x000D_
          "TotalRefreshCount": 8,_x000D_
          "CustomInfo": {}_x000D_
        }_x000D_
      },_x000D_
      "264": {_x000D_
        "$type": "Inside.Core.Formula.Definition.DefinitionAC, Inside.Core.Formula",_x000D_
        "ID": 264,_x000D_
        "Results": [_x000D_
          [_x000D_
            -1532266.53_x000D_
          ]_x000D_
        ],_x000D_
        "Statistics": {_x000D_
          "CreationDate": "2018-11-23T10:22:03.8100012+01:00",_x000D_
          "LastRefreshDate": "2018-11-23T10:26:01.7935174+01:00",_x000D_
          "TotalRefreshCount": 8,_x000D_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"2018-11-23T10:22:03.8169972+01:00",_x000D_
          "LastRefreshDate": "2018-11-23T10:26:01.8364948+01:00",_x000D_
          "TotalRefreshCount": 8,_x000D_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"2018-11-23T10:22:03.8219939+01:00",_x000D_
          "LastRefreshDate": "2018-11-23T10:26:01.4285284+01:00",_x000D_
          "TotalRefreshCount": 8,_x000D_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"2018-11-23T10:22:03.8259907+01:00",_x000D_
          "LastRefreshDate": "2018-11-23T10:26:01.4180214+01:00",_x000D_
          "TotalRefreshCount": 8,_x000D_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"2018-11-23T10:22:03.8319885+01:00",_x000D_
          "LastRefreshDate": "2018-11-23T10:26:01.4064829+01:00",_x000D_
          "TotalRefreshCount": 8,_x000D_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"2018-11-23T10:22:03.8369861+01:00",_x000D_
          "LastRefreshDate": "2018-11-23T10:26:01.3960738+01:00",_x000D_
          "TotalRefreshCount": 8,_x000D_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"2018-11-23T10:22:03.8719647+01:00",_x000D_
          "LastRefreshDate": "2018-11-23T10:26:01.3810341+01:00",_x000D_
          "TotalRefreshCount": 8,_x000D_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"2018-11-23T10:22:03.8769623+01:00",_x000D_
          "LastRefreshDate": "2018-11-23T10:26:01.3730057+01:00",_x000D_
          "TotalRefreshCount": 8,_x000D_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"2018-11-23T10:22:03.8849577+01:00",_x000D_
          "LastRefreshDate": "2018-11-23T10:26:01.3608398+01:00",_x000D_
          "TotalRefreshCount": 8,_x000D_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"2018-11-23T10:22:03.8899556+01:00",_x000D_
          "LastRefreshDate": "2018-11-23T10:26:01.3488467+01:00",_x000D_
          "TotalRefreshCount": 8,_x000D_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"2018-11-23T10:22:03.8939516+01:00",_x000D_
          "LastRefreshDate": "2018-11-23T10:26:01.3258595+01:00",_x000D_
          "TotalRefreshCount": 8,_x000D_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"2018-11-23T10:22:03.9029486+01:00",_x000D_
          "LastRefreshDate": "2018-11-23T10:26:01.3113569+01:00",_x000D_
          "TotalRefreshCount": 8,_x000D_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"2018-11-23T10:22:03.9059464+01:00",_x000D_
          "LastRefreshDate": "2018-11-23T10:26:01.7325528+01:00",_x000D_
          "TotalRefreshCount": 8,_x000D_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"2018-11-23T10:22:03.9099441+01:00",_x000D_
          "LastRefreshDate": "2018-11-23T10:26:01.7025696+01:00",_x000D_
          "TotalRefreshCount": 8,_x000D_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"2018-11-23T10:22:03.9169397+01:00",_x000D_
          "LastRefreshDate": "2018-11-23T10:26:01.6695907+01:00",_x000D_
          "TotalRefreshCount": 8,_x000D_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"2018-11-23T10:22:03.920937+01:00",_x000D_
          "LastRefreshDate": "2018-11-23T10:26:01.6396057+01:00",_x000D_
          "TotalRefreshCount": 8,_x000D_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"2018-11-23T10:22:03.9249338+01:00",_x000D_
          "LastRefreshDate": "2018-11-23T10:26:01.5764559+01:00",_x000D_
          "TotalRefreshCount": 8,_x000D_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"2018-11-23T10:22:03.9309329+01:00",_x000D_
          "LastRefreshDate": "2018-11-23T10:26:01.5663547+01:00",_x000D_
          "TotalRefreshCount": 8,_x000D_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"2018-11-23T10:22:03.9359283+01:00",_x000D_
          "LastRefreshDate": "2018-11-23T10:26:01.5563331+01:00",_x000D_
          "TotalRefreshCount": 8,_x000D_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"2018-11-23T10:22:03.9399256+01:00",_x000D_
          "LastRefreshDate": "2018-11-23T10:26:01.5462571+01:00",_x000D_
          "TotalRefreshCount": 8,_x000D_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"2018-11-23T10:22:03.9439229+01:00",_x000D_
          "LastRefreshDate": "2018-11-23T10:26:01.535219+01:00",_x000D_
          "TotalRefreshCount": 8,_x000D_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"2018-11-23T10:22:03.9689102+01:00",_x000D_
          "LastRefreshDate": "2018-11-23T10:26:01.5222286+01:00",_x000D_
          "TotalRefreshCount": 8,_x000D_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"2018-11-23T10:22:03.9739074+01:00",_x000D_
          "LastRefreshDate": "2018-11-23T10:26:01.5122339+01:00",_x000D_
          "TotalRefreshCount": 8,_x000D_
          "CustomInfo": {}_x000D_
        }_x000D_
      },_x000D_
      "287": {_x000D_
        "$type": "Inside.Core.Formula.Definition.DefinitionAC, Inside.Core.Formula",_x000D_
        "ID": 287,_x000D_
        "Results": [_x000D_
          [_x000D_
            -18956.0_x000D_
          ]_x000D_
        ],_x000D_
        "Statistics": {_x000D_
          "CreationDate": "2018-11-23T10:22:03.9779046+01:00",_x000D_
          "LastRefreshDate": "2018-11-23T10:26:01.4952436+01:00",_x000D_
          "TotalRefreshCount": 8,_x000D_
          "CustomInfo": {}_x000D_
        }_x000D_
      },_x000D_
      "288": {_x000D_
        "$type": "Inside.Core.Formula.Definition.DefinitionAC, Inside.Core.Formula",_x000D_
        "ID": 288,_x000D_
        "Results": [_x000D_
          [_x000D_
            -1532266.53_x000D_
          ]_x000D_
        ],_x000D_
        "Statistics": {_x000D_
          "CreationDate": "2018-11-23T10:22:03.9849006+01:00",_x000D_
          "LastRefreshDate": "2018-11-23T10:26:01.4764991+01:00",_x000D_
          "TotalRefreshCount": 8,_x000D_
          "CustomInfo": {}_x000D_
        }_x000D_
      },_x000D_
      "289": {_x000D_
        "$type": "Inside.Core.Formula.Definition.DefinitionAC, Inside.Core.Formula",_x000D_
        "ID": 289,_x000D_
        "Results": [_x000D_
          [_x000D_
            -29740.0_x000D_
          ]_x000D_
        ],_x000D_
        "Statistics": {_x000D_
          "CreationDate": "2018-11-23T10:22:03.9888979+01:00",_x000D_
   </t>
  </si>
  <si>
    <t xml:space="preserve">       "LastRefreshDate": "2018-11-23T10:26:01.4664737+01:00",_x000D_
          "TotalRefreshCount": 8,_x000D_
          "CustomInfo": {}_x000D_
        }_x000D_
      },_x000D_
      "290": {_x000D_
        "$type": "Inside.Core.Formula.Definition.DefinitionAC, Inside.Core.Formula",_x000D_
        "ID": 290,_x000D_
        "Results": [_x000D_
          [_x000D_
            46575.51_x000D_
          ]_x000D_
        ],_x000D_
        "Statistics": {_x000D_
          "CreationDate": "2018-11-23T10:22:03.9938954+01:00",_x000D_
          "LastRefreshDate": "2018-11-23T10:26:01.4362458+01:00",_x000D_
          "TotalRefreshCount": 8,_x000D_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"2018-11-23T10:22:04.0008923+01:00",_x000D_
          "LastRefreshDate": "2018-11-23T10:26:01.7435456+01:00",_x000D_
          "TotalRefreshCount": 8,_x000D_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"2018-11-23T10:22:04.005889+01:00",_x000D_
          "LastRefreshDate": "2018-11-23T10:26:01.7115644+01:00",_x000D_
          "TotalRefreshCount": 8,_x000D_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"2018-11-23T10:22:04.0098867+01:00",_x000D_
          "LastRefreshDate": "2018-11-23T10:26:01.6745886+01:00",_x000D_
          "TotalRefreshCount": 8,_x000D_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"2018-11-23T10:22:04.0158841+01:00",_x000D_
          "LastRefreshDate": "2018-11-23T10:26:01.6456049+01:00",_x000D_
          "TotalRefreshCount": 8,_x000D_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"2018-11-23T10:22:04.0218815+01:00",_x000D_
          "LastRefreshDate": "2018-11-23T10:26:01.5764559+01:00",_x000D_
          "TotalRefreshCount": 8,_x000D_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"2018-11-23T10:22:04.0268756+01:00",_x000D_
          "LastRefreshDate": "2018-11-23T10:26:01.8854637+01:00",_x000D_
          "TotalRefreshCount": 8,_x000D_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"2018-11-23T10:22:04.0358713+01:00",_x000D_
          "LastRefreshDate": "2018-11-23T10:26:01.8135042+01:00",_x000D_
          "TotalRefreshCount": 8,_x000D_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"2018-11-23T10:22:04.0398681+01:00",_x000D_
          "LastRefreshDate": "2018-11-23T10:26:01.8444872+01:00",_x000D_
          "TotalRefreshCount": 8,_x000D_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"2018-11-23T10:22:04.0438671+01:00",_x000D_
          "LastRefreshDate": "2018-11-23T10:26:01.8554852+01:00",_x000D_
          "TotalRefreshCount": 8,_x000D_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"2018-11-23T10:22:04.0498637+01:00",_x000D_
          "LastRefreshDate": "2018-11-23T10:26:01.9064521+01:00",_x000D_
          "TotalRefreshCount": 8,_x000D_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"2018-11-23T10:22:04.0728492+01:00",_x000D_
          "LastRefreshDate": "2018-11-23T10:26:01.8484888+01:00",_x000D_
          "TotalRefreshCount": 8,_x000D_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"2018-11-23T10:22:04.0778459+01:00",_x000D_
          "LastRefreshDate": "2018-11-23T10:26:01.7835218+01:00",_x000D_
          "TotalRefreshCount": 8,_x000D_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"2018-11-23T10:22:04.0848431+01:00",_x000D_
          "LastRefreshDate": "2018-11-23T10:26:01.8794676+01:00",_x000D_
          "TotalRefreshCount": 8,_x000D_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"2018-11-23T10:22:04.0888413+01:00",_x000D_
          "LastRefreshDate": "2018-11-23T10:26:01.7615349+01:00",_x000D_
          "TotalRefreshCount": 8,_x000D_
          "CustomInfo": {}_x000D_
        }_x000D_
      },_x000D_
      "305": {_x000D_
        "$type": "Inside.Core.Formula.Definition.DefinitionAC, Inside.Core.Formula",_x000D_
        "ID": 305,_x000D_
        "Results": [_x000D_
          [_x000D_
            1239.55_x000D_
          ]_x000D_
        ],_x000D_
        "Statistics": {_x000D_
          "CreationDate": "2018-11-23T10:22:04.093838+01:00",_x000D_
          "LastRefreshDate": "2018-11-23T10:26:01.804511+01:00",_x000D_
          "TotalRefreshCount": 8,_x000D_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"2018-11-23T10:22:04.1018329+01:00",_x000D_
          "LastRefreshDate": "2018-11-23T10:26:01.4180214+01:00",_x000D_
          "TotalRefreshCount": 8,_x000D_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"2018-11-23T10:22:04.1068318+01:00",_x000D_
          "LastRefreshDate": "2018-11-23T10:26:01.4099896+01:00",_x000D_
          "TotalRefreshCount": 8,_x000D_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"2018-11-23T10:22:04.1098292+01:00",_x000D_
          "LastRefreshDate": "2018-11-23T10:26:01.3960738+01:00",_x000D_
          "TotalRefreshCount": 8,_x000D_
          "CustomInfo": {}_x000D_
        }_x000D_
      },_x000D_
      "309": {_x000D_
        "$type": "Inside.Core.Formula.Definition.DefinitionAC, Inside.Core.Formula",_x000D_
        "ID": 309,_x000D_
        "Results": [_x000D_
          [_x000D_
            0.0_x000D_
          ]_x000D_
        ],_x000D_
        "Statistics": {_x000D_
          "CreationDate": "2018-11-23T10:22:04.1158253+01:00",_x000D_
          "LastRefreshDate": "2018-11-23T10:26:01.3900563+01:00",_x000D_
          "TotalRefreshCount": 8,_x000D_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"2018-11-23T10:22:04.1218214+01:00",_x000D_
          "LastRefreshDate": "2018-11-23T10:26:01.3810341+01:00",_x000D_
          "TotalRefreshCount": 8,_x000D_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"2018-11-23T10:22:04.1258209+01:00",_x000D_
          "LastRefreshDate": "2018-11-23T10:26:01.3698364+01:00",_x000D_
          "TotalRefreshCount": 8,_x000D_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"2018-11-23T10:22:04.1298352+01:00",_x000D_
          "LastRefreshDate": "2018-11-23T10:26:01.3588414+01:00",_x000D_
          "TotalRefreshCount": 8,_x000D_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"2018-11-23T10:22:04.1358151+01:00",_x000D_
          "LastRefreshDate": "2018-11-23T10:26:01.3458506+01:00",_x000D_
          "TotalRefreshCount": 8,_x000D_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"2018-11-23T10:22:04.1398124+01:00",_x000D_
          "LastRefreshDate": "2018-11-23T10:26:01.3228625+01:00",_x000D_
          "TotalRefreshCount": 8,_x000D_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"2018-11-23T10:22:04.1428111+01:00",_x000D_
          "LastRefreshDate": "2018-11-23T10:26:01.3083608+01:00",_x000D_
          "TotalRefreshCount": 8,_x000D_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"2018-11-23T10:22:04.1568013+01:00",_x000D_
          "LastRefreshDate": "2018-11-23T10:26:01.7275565+01:00",_x000D_
          "TotalRefreshCount": 8,_x000D_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"2018-11-23T10:22:04.1707946+01:00",_x000D_
          "LastRefreshDate": "2018-11-23T10:26:01.694575+01:00",_x000D_
          "TotalRefreshCount": 8,_x000D_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"2018-11-23T10:22:04.1747918+01:00",_x000D_
          "LastRefreshDate": "2018-11-23T10:26:01.6645905+01:00",_x000D_
          "TotalRefreshCount": 8,_x000D_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"2018-11-23T10:22:04.1787882+01:00",_x000D_
          "LastRefreshDate": "2018-11-23T10:26:01.6316108+01:00",_x000D_
          "TotalRefreshCount": 8,_x000D_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"2018-11-23T10:22:04.1857855+01:00",_x000D_
          "LastRefreshDate": "2018-11-23T10:26:01.5764559+01:00",_x000D_
          "TotalRefreshCount": 8,_x000D_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"2018-11-23T10:22:04.1907826+01:00",_x000D_
          "LastRefreshDate": "2018-11-23T10:26:01.5663547+01:00",_x000D_
          "TotalRefreshCount": 8,_x000D_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"2018-11-23T10:22:04.1937796+01:00",_x000D_
          "LastRefreshDate": "2018-11-23T10:26:01.5497617+01:00",_x000D_
          "TotalRefreshCount": 8,_x000D_
          "CustomInfo": {}_x000D_
        }_x000D_
      },_x000D_
      "323": {_x000D_
        "$type": "Inside.Core.Formula.Definition.DefinitionAC, Inside.Core.Formula",_x000D_
        "ID": 323,_x000D_
        "Results": [_x000D_
          [_x000D_
            -69.44_x000D_
          ]_x000D_
        ],_x000D_
        "Statistics": {_x000D_
          "CreationDate": "2018-11-23T10:22:04.2017755+01:00",_x000D_
          "LastRefreshDate": "2018-11-23T10:26:01.5363022+01:00",_x000D_
          "TotalRefreshCount": 8,_x000D_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"2018-11-23T10:22:04.2057727+01:00",_x000D_
          "LastRefreshDate": "2018-11-23T10:26:01.5322224+01:00",_x000D_
          "TotalRefreshCount": 8,_x000D_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"2018-11-23T10:22:04.2097704+01:00",_x000D_
          "LastRefreshDate": "2018-11-23T10:26:01.5192307+01:00",_x000D_
          "TotalRefreshCount": 8,_x000D_
          "CustomInfo": {}_x000D_
        }_x000D_
      },_x000D_
      "326": {_x000D_
        "$type": "Inside.Core.Formula.Definition.DefinitionAC, Inside.Core.Formula",_x000D_
        "ID": 326,_x000D_
        "Results": [_x000D_
          [_x000D_
            -54317.59_x000D_
          ]_x000D_
        ],_x000D_
        "Statistics": {_x000D_
          "CreationDate": "2018-11-23T10:22:04.2157674+01:00",_x000D_
          "LastRefreshDate": "2018-11-23T10:26:01.5102359+01:00",_x000D_
          "TotalRefreshCount": 8,_x000D_
          "CustomInfo": {}_x000D_
        }_x000D_
      },_x000D_
      "327": {_x000D_
        "$type": "Inside.Core.Formula.Definition.DefinitionAC, Inside.Core.Formula",_x000D_
        "ID": 327,_x000D_
        "Results": [_x000D_
          [_x000D_
            -124662.18000000001_x000D_
          ]_x000D_
        ],_x000D_
        "Statistics": {_x000D_
          "CreationDate": "2018-11-23T10:22:04.2207667+01:00",_x000D_
          "LastRefreshDate": "2018-11-23T10:26:01.4912451+01:00",_x000D_
          "TotalRefreshCount": 8,_x000D_
          "CustomInfo": {}_x000D_
        }_x000D_
      },_x000D_
      "328": {_x000D_
        "$type": "Inside.Core.Formula.Definition.DefinitionAC, Inside.Core.Formula",_x000D_
        "ID": 328,_x000D_
        "Results": [_x000D_
          [_x000D_
            -212707.48999999996_x000D_
          ]_x000D_
        ],_x000D_
        "Statistics": {_x000D_
          "CreationDate": "2018-11-23T10:22:04.2257625+01:00",_x000D_
          "LastRefreshDate": "2018-11-23T10:26:01.4764991+01:00",_x000D_
          "TotalRefreshCount": 8,_x000D_
          "CustomInfo": {}_x000D_
        }_x000D_
      },_x000D_
      "329": {_x000D_
        "$type": "Inside.Core.Formula.Definition.DefinitionAC, Inside.Core.Formula",_x000D_
        "ID": 329,_x000D_
        "Results": [_x000D_
          [_x000D_
            0.0_x000D_
          ]_x000D_
        ],_x000D_
        "Statistics": {_x000D_
          "CreationDate": "2018-11-23T10:22:04.2317586+01:00",_x000D_
          "LastRefreshDate": "2018-11-23T10:26:01.4462735+01:00",_x000D_
          "TotalRefreshCount": 8,_x000D_
          "CustomInfo": {}_x000D_
        }_x000D_
      },_x000D_
      "330": {_x000D_
        "$type": "Inside.Core.Formula.Definition.DefinitionAC, Inside.Core.Formula",_x000D_
        "ID": 330,_x000D_
        "Results": [_x000D_
          [_x000D_
            3756410.61_x000D_
          ]_x000D_
        ],_x000D_
        "Statistics": {_x000D_
          "CreationDate": "2018-11-23T10:22:04.2377569+01:00",_x000D_
          "LastRefreshDate": "2018-11-23T10:26:01.4362458+01:00",_x000D_
          "TotalRefreshCount": 8,_x000D_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"2018-11-23T10:22:04.241752+01:00",_x000D_
          "LastRefreshDate": "2018-11-23T10:26:01.7355502+01:00",_x000D_
          "TotalRefreshCount": 8,_x000D_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"2018-11-23T10:22:04.2637411+01:00",_x000D_
          "LastRefreshDate": "2018-11-23T10:26:01.6985719+01:00",_x000D_
          "TotalRefreshCount": 8,_x000D_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"2018-11-23T10:22:04.2707362+01:00",_x000D_
          "LastRefreshDate": "2018-11-23T10:26:01.6675918+01:00",_x000D_
          "TotalRefreshCount": 8,_x000D_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"2018-11-23T10:22:04.2757329+01:00",_x000D_
          "LastRefreshDate": "2018-11-23T10:26:01.6336092+01:00",_x000D_
          "TotalRefreshCount": 8,_x000D_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"2018-11-23T10:22:04.2817308+01:00",_x000D_
          "LastRefreshDate": "2018-11-23T10:26:01.5764559+01:00",_x000D_
          "TotalRefreshCount": 8,_x000D_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"2018-11-23T10:22:04.286727+01:00",_x000D_
          "LastRefreshDate": "2018-11-23T10:26:01.8704787+01:00",_x000D_
          "TotalRefreshCount": 8,_x000D_
          "CustomInfo": {}_x000D_
        }_x000D_
      },_x000D_
      "337": {_x000D_
        "$type": "Inside.Core.Formula.Definition.DefinitionAC, Inside.Core.Formula",_x000D_
        "ID": 337,_x000D_
        "Results": [_x000D_
          [_x000D_
            0.0_x000D_
          ]_x000D_
        ],_x000D_
        "Statistics": {_x000D_
          "CreationDate": "2018-11-23T10:22:04.2907243+01:00",_x000D_
          "LastRefreshDate": "2018-11-23T10:26:01.8005129+01:00",_x000D_
          "TotalRefreshCount": 8,_x000D_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"2018-11-23T10:22:04.2967226+01:00",_x000D_
          "LastRefreshDate": "2018-11-23T10:26:01.8085079+01:00",_x000D_
          "TotalRefreshCount": 8,_x000D_
          "CustomInfo": {}_x000D_
        }_x000D_
      },_x000D_
      "339": {_x000D_
        "$type": "Inside.Core.Formula.Definition.DefinitionAC, Inside.Core.Formula",_x000D_
        "ID": 339,_x000D_
        "Results": [_x000D_
          [_x000D_
            -31972.66_x000D_
          ]_x000D_
        ],_x000D_
        "Statistics": {_x000D_
          "CreationDate": "2018-11-23T10:22:04.3027174+01:00",_x000D_
          "LastRefreshDate": "2018-11-23T10:26:01.8165033+01:00",_x000D_
          "TotalRefreshCount": 8,_x000D_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"2018-11-23T10:22:04.3077141+01:00",_x000D_
          "LastRefreshDate": "2018-11-23T10:26:01.8954575+01:00",_x000D_
          "TotalRefreshCount": 8,_x000D_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"2018-11-23T10:22:04.3117118+01:00",_x000D_
          "LastRefreshDate": "2018-11-23T10:26:01.8245017+01:00",_x000D_
          "TotalRefreshCount": 8,_x000D_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"2018-11-23T10:22:04.3187082+01:00",_x000D_
          "LastRefreshDate": "2018-11-23T10:26:01.7645344+01:00",_x000D_
          "TotalRefreshCount": 8,_x000D_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"2018-11-23T10:22:04.3227059+01:00",_x000D_
          "LastRefreshDate": "2018-11-23T10:26:01.8604798+01:00",_x000D_
          "TotalRefreshCount": 8,_x000D_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"2018-11-23T10:22:04.32971+01:00",_x000D_
          "LastRefreshDate": "2018-11-23T10:26:01.9004547+01:00",_x000D_
          "TotalRefreshCount": 8,_x000D_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"2018-11-23T10:22:06.675045+01:00",_x000D_
          "LastRefreshDate": "2018-11-23T10:26:01.7785255+01:00",_x000D_
          "TotalRefreshCount": 8,_x000D_
          "CustomInfo": {}_x000D_
        }_x000D_
      }_x000D_
    },_x000D_
    "LastID": 345_x000D_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</si>
</sst>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0\.00%"/>
    <numFmt numFmtId="165" formatCode="&quot;$&quot;#,##0_);\(&quot;$&quot;#,##0\)"/>
    <numFmt numFmtId="166" formatCode="#,##0\ [$€-40C]"/>
    <numFmt numFmtId="167" formatCode="#,##0.00\ [$€-40C]"/>
    <numFmt numFmtId="168" formatCode="#,##0\ &quot;€&quot;"/>
    <numFmt numFmtId="169" formatCode="#,##0,&quot; K€&quot;"/>
    <numFmt numFmtId="170" formatCode="#,##0&quot; K€&quot;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Tahoma"/>
      <family val="2"/>
    </font>
    <font>
      <i/>
      <sz val="12"/>
      <name val="Arial"/>
      <family val="2"/>
    </font>
    <font>
      <sz val="11"/>
      <color theme="0"/>
      <name val="Century Gothic"/>
      <family val="2"/>
    </font>
    <font>
      <b/>
      <sz val="10"/>
      <color theme="1"/>
      <name val="Calibri"/>
      <family val="2"/>
      <scheme val="minor"/>
    </font>
    <font>
      <sz val="26"/>
      <color theme="0"/>
      <name val="Segoe UI Light"/>
      <family val="2"/>
    </font>
    <font>
      <sz val="11"/>
      <color rgb="FF444450"/>
      <name val="Calibri"/>
      <family val="2"/>
      <scheme val="minor"/>
    </font>
    <font>
      <sz val="24"/>
      <color theme="0"/>
      <name val="Segoe UI Light"/>
      <family val="2"/>
    </font>
    <font>
      <sz val="11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20"/>
      <color theme="0"/>
      <name val="Segoe UI Light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36"/>
      <color theme="9" tint="-0.499984740745262"/>
      <name val="Arial"/>
      <family val="2"/>
    </font>
    <font>
      <sz val="36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28"/>
      <color theme="3"/>
      <name val="Arial"/>
      <family val="2"/>
    </font>
    <font>
      <b/>
      <sz val="14"/>
      <color theme="3"/>
      <name val="Arial"/>
      <family val="2"/>
    </font>
    <font>
      <b/>
      <sz val="32"/>
      <color theme="9" tint="-0.499984740745262"/>
      <name val="Arial"/>
      <family val="2"/>
    </font>
    <font>
      <b/>
      <sz val="32"/>
      <color rgb="FF336600"/>
      <name val="Arial"/>
      <family val="2"/>
    </font>
    <font>
      <i/>
      <sz val="11"/>
      <name val="Arial"/>
      <family val="2"/>
    </font>
    <font>
      <sz val="16"/>
      <color theme="0"/>
      <name val="Segoe UI Light"/>
      <family val="2"/>
    </font>
    <font>
      <sz val="16"/>
      <color theme="1" tint="0.14999847407452621"/>
      <name val="Segoe UI Light"/>
      <family val="2"/>
    </font>
    <font>
      <sz val="14"/>
      <color theme="1"/>
      <name val="Calibri"/>
      <family val="2"/>
      <scheme val="minor"/>
    </font>
    <font>
      <sz val="11"/>
      <color theme="0"/>
      <name val="Segoe UI Light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80000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i/>
      <sz val="14"/>
      <color theme="0"/>
      <name val="Segoe UI Light"/>
      <family val="2"/>
    </font>
    <font>
      <b/>
      <sz val="24"/>
      <color theme="9" tint="-0.499984740745262"/>
      <name val="Arial"/>
      <family val="2"/>
    </font>
    <font>
      <sz val="24"/>
      <color theme="9" tint="-0.499984740745262"/>
      <name val="Arial"/>
      <family val="2"/>
    </font>
    <font>
      <sz val="24"/>
      <color theme="9" tint="-0.249977111117893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24"/>
      <color theme="3"/>
      <name val="Arial"/>
      <family val="2"/>
    </font>
    <font>
      <b/>
      <sz val="16"/>
      <color theme="3"/>
      <name val="Arial"/>
      <family val="2"/>
    </font>
    <font>
      <sz val="24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1" tint="0.34998626667073579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sz val="2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/>
      <name val="Century Gothic"/>
      <family val="2"/>
    </font>
    <font>
      <sz val="22"/>
      <color theme="0"/>
      <name val="Segoe UI"/>
      <family val="2"/>
    </font>
    <font>
      <sz val="28"/>
      <color theme="1"/>
      <name val="Calibri"/>
      <family val="2"/>
      <scheme val="minor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10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i/>
      <sz val="16"/>
      <color theme="0"/>
      <name val="Segoe UI Light"/>
      <family val="2"/>
    </font>
    <font>
      <sz val="10"/>
      <color theme="1" tint="0.34998626667073579"/>
      <name val="Calibri Light"/>
      <family val="2"/>
      <scheme val="major"/>
    </font>
    <font>
      <sz val="20"/>
      <color theme="1" tint="0.34998626667073579"/>
      <name val="Calibri Light"/>
      <family val="2"/>
      <scheme val="major"/>
    </font>
    <font>
      <sz val="14"/>
      <color theme="2" tint="-0.749992370372631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sz val="16"/>
      <color theme="0"/>
      <name val="Segoe U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2" tint="-0.749992370372631"/>
      <name val="Segoe UI Light"/>
      <family val="2"/>
    </font>
    <font>
      <b/>
      <sz val="10"/>
      <color theme="2" tint="-0.749992370372631"/>
      <name val="Segoe UI Light"/>
      <family val="2"/>
    </font>
    <font>
      <sz val="12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  <scheme val="major"/>
    </font>
    <font>
      <sz val="14"/>
      <color theme="0"/>
      <name val="Segoe UI Light"/>
      <family val="2"/>
    </font>
    <font>
      <sz val="14"/>
      <color theme="0"/>
      <name val="Century Gothic"/>
      <family val="2"/>
    </font>
    <font>
      <sz val="18"/>
      <color theme="0"/>
      <name val="Century Gothic"/>
      <family val="2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sz val="48"/>
      <color rgb="FF444450"/>
      <name val="Century Gothic"/>
      <family val="2"/>
    </font>
    <font>
      <sz val="10"/>
      <color theme="1"/>
      <name val="Century Gothic"/>
      <family val="2"/>
    </font>
    <font>
      <sz val="14"/>
      <color theme="0"/>
      <name val="Segoe UI"/>
      <family val="2"/>
    </font>
    <font>
      <sz val="20"/>
      <color theme="0"/>
      <name val="Segoe UI"/>
      <family val="2"/>
    </font>
    <font>
      <sz val="11"/>
      <color theme="1"/>
      <name val="Calibri"/>
      <family val="2"/>
      <scheme val="minor"/>
    </font>
    <font>
      <sz val="18"/>
      <color rgb="FF2F919E"/>
      <name val="Calibri"/>
      <family val="2"/>
      <scheme val="minor"/>
    </font>
    <font>
      <sz val="16"/>
      <color rgb="FF2F919E"/>
      <name val="Calibri"/>
      <family val="2"/>
      <scheme val="minor"/>
    </font>
    <font>
      <sz val="16"/>
      <color rgb="FF348D9F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48"/>
      <color theme="0" tint="-4.9989318521683403E-2"/>
      <name val="Calibri"/>
      <family val="2"/>
      <scheme val="minor"/>
    </font>
    <font>
      <sz val="36"/>
      <color rgb="FF1A6780"/>
      <name val="Segoe UI"/>
      <family val="2"/>
    </font>
    <font>
      <sz val="48"/>
      <color theme="0"/>
      <name val="Wingdings 3"/>
      <family val="1"/>
      <charset val="2"/>
    </font>
    <font>
      <sz val="24"/>
      <color rgb="FFEFEFEF"/>
      <name val="Segoe UI"/>
      <family val="2"/>
    </font>
    <font>
      <sz val="20"/>
      <color rgb="FFEFEFEF"/>
      <name val="Calibri"/>
      <family val="2"/>
      <scheme val="minor"/>
    </font>
    <font>
      <sz val="71"/>
      <color theme="0"/>
      <name val="Wingdings 3"/>
      <family val="1"/>
      <charset val="2"/>
    </font>
    <font>
      <sz val="11"/>
      <color rgb="FFEFEFEF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EFEFEF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28"/>
      <color theme="0"/>
      <name val="Segoe UI"/>
      <family val="2"/>
    </font>
    <font>
      <sz val="11"/>
      <color theme="0"/>
      <name val="Segoe UI"/>
      <family val="2"/>
    </font>
    <font>
      <sz val="72"/>
      <color theme="0"/>
      <name val="Wingdings 3"/>
      <family val="1"/>
      <charset val="2"/>
    </font>
    <font>
      <sz val="28"/>
      <color rgb="FF50C1D3"/>
      <name val="Segoe UI"/>
      <family val="2"/>
    </font>
    <font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color rgb="FF8797AF"/>
      <name val="Calibri"/>
      <family val="2"/>
      <scheme val="minor"/>
    </font>
    <font>
      <sz val="12"/>
      <color theme="0"/>
      <name val="Segoe UI"/>
      <family val="2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2F919E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rgb="FFFFFFFF"/>
      <name val="Century Gothic"/>
      <family val="2"/>
    </font>
    <font>
      <sz val="20"/>
      <color rgb="FF1A6780"/>
      <name val="Segoe UI"/>
      <family val="2"/>
    </font>
    <font>
      <sz val="20"/>
      <color theme="1"/>
      <name val="Segoe UI"/>
      <family val="2"/>
    </font>
    <font>
      <sz val="20"/>
      <name val="Segoe UI"/>
      <family val="2"/>
    </font>
    <font>
      <sz val="11"/>
      <color theme="3"/>
      <name val="Calibri"/>
      <family val="2"/>
      <scheme val="minor"/>
    </font>
    <font>
      <sz val="10"/>
      <color rgb="FFFF0000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0"/>
      <name val="Calibri Light"/>
      <family val="2"/>
      <scheme val="major"/>
    </font>
    <font>
      <sz val="14"/>
      <name val="Calibri Light"/>
      <family val="2"/>
      <scheme val="major"/>
    </font>
    <font>
      <sz val="10"/>
      <color theme="0"/>
      <name val="Segoe UI"/>
      <family val="2"/>
    </font>
    <font>
      <sz val="10"/>
      <color rgb="FF50C1D3"/>
      <name val="Segoe UI"/>
      <family val="2"/>
    </font>
    <font>
      <b/>
      <sz val="11"/>
      <color theme="3" tint="0.39997558519241921"/>
      <name val="Century Gothic"/>
      <family val="2"/>
    </font>
    <font>
      <sz val="12"/>
      <color theme="3" tint="0.39997558519241921"/>
      <name val="Century Gothic"/>
      <family val="2"/>
    </font>
    <font>
      <b/>
      <sz val="32"/>
      <color rgb="FF99CC0B"/>
      <name val="Segoe UI Light"/>
      <family val="2"/>
    </font>
    <font>
      <b/>
      <sz val="26"/>
      <color theme="1"/>
      <name val="Segoe U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44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1A6780"/>
        <bgColor indexed="64"/>
      </patternFill>
    </fill>
    <fill>
      <patternFill patternType="solid">
        <fgColor rgb="FF01B8AA"/>
        <bgColor indexed="64"/>
      </patternFill>
    </fill>
    <fill>
      <patternFill patternType="solid">
        <fgColor rgb="FF8797A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8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/>
      <diagonal/>
    </border>
    <border>
      <left/>
      <right/>
      <top style="thin">
        <color rgb="FF778899"/>
      </top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dashed">
        <color theme="1" tint="0.34998626667073579"/>
      </bottom>
      <diagonal/>
    </border>
    <border>
      <left style="thin">
        <color rgb="FF92D050"/>
      </left>
      <right/>
      <top/>
      <bottom style="dashed">
        <color theme="1" tint="0.34998626667073579"/>
      </bottom>
      <diagonal/>
    </border>
    <border>
      <left/>
      <right style="thin">
        <color rgb="FF92D050"/>
      </right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/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18">
      <alignment horizontal="left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Fill="0" applyBorder="0">
      <alignment vertical="center"/>
    </xf>
    <xf numFmtId="0" fontId="55" fillId="0" borderId="23" applyNumberFormat="0" applyFill="0" applyAlignment="0" applyProtection="0"/>
    <xf numFmtId="165" fontId="56" fillId="0" borderId="29">
      <alignment horizontal="center" vertical="center"/>
    </xf>
    <xf numFmtId="9" fontId="57" fillId="0" borderId="0">
      <alignment horizontal="left" vertical="center" indent="1"/>
    </xf>
    <xf numFmtId="0" fontId="54" fillId="0" borderId="0" applyFill="0" applyBorder="0">
      <alignment vertical="center"/>
    </xf>
  </cellStyleXfs>
  <cellXfs count="395">
    <xf numFmtId="0" fontId="0" fillId="0" borderId="0" xfId="0"/>
    <xf numFmtId="0" fontId="1" fillId="0" borderId="0" xfId="0" applyFont="1"/>
    <xf numFmtId="49" fontId="6" fillId="2" borderId="0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14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/>
    <xf numFmtId="0" fontId="15" fillId="5" borderId="0" xfId="0" applyFont="1" applyFill="1"/>
    <xf numFmtId="0" fontId="0" fillId="0" borderId="0" xfId="0" quotePrefix="1"/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 horizontal="center" vertical="center"/>
    </xf>
    <xf numFmtId="49" fontId="0" fillId="6" borderId="21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8" fillId="5" borderId="0" xfId="0" applyFont="1" applyFill="1"/>
    <xf numFmtId="49" fontId="13" fillId="4" borderId="19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4" fontId="21" fillId="2" borderId="0" xfId="0" applyNumberFormat="1" applyFont="1" applyFill="1" applyAlignment="1">
      <alignment horizontal="right" vertical="top"/>
    </xf>
    <xf numFmtId="0" fontId="21" fillId="2" borderId="0" xfId="0" applyNumberFormat="1" applyFont="1" applyFill="1" applyAlignment="1">
      <alignment horizontal="left" vertical="top"/>
    </xf>
    <xf numFmtId="0" fontId="0" fillId="5" borderId="0" xfId="0" applyFill="1"/>
    <xf numFmtId="49" fontId="0" fillId="0" borderId="0" xfId="0" applyNumberFormat="1"/>
    <xf numFmtId="4" fontId="0" fillId="0" borderId="0" xfId="0" applyNumberFormat="1"/>
    <xf numFmtId="0" fontId="0" fillId="0" borderId="0" xfId="0" applyNumberFormat="1"/>
    <xf numFmtId="10" fontId="0" fillId="0" borderId="0" xfId="0" applyNumberFormat="1"/>
    <xf numFmtId="0" fontId="24" fillId="0" borderId="0" xfId="0" applyFont="1" applyAlignment="1">
      <alignment horizontal="right" vertical="center"/>
    </xf>
    <xf numFmtId="0" fontId="25" fillId="0" borderId="0" xfId="0" applyFont="1" applyAlignment="1"/>
    <xf numFmtId="0" fontId="26" fillId="0" borderId="0" xfId="0" applyFont="1"/>
    <xf numFmtId="0" fontId="28" fillId="0" borderId="4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left" vertical="center"/>
    </xf>
    <xf numFmtId="4" fontId="6" fillId="2" borderId="10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27" fillId="7" borderId="3" xfId="3" applyFont="1" applyFill="1" applyBorder="1" applyAlignment="1">
      <alignment vertical="center" wrapText="1"/>
    </xf>
    <xf numFmtId="0" fontId="27" fillId="7" borderId="5" xfId="3" applyFont="1" applyFill="1" applyBorder="1" applyAlignment="1">
      <alignment vertical="center" wrapText="1"/>
    </xf>
    <xf numFmtId="49" fontId="5" fillId="9" borderId="15" xfId="0" applyNumberFormat="1" applyFont="1" applyFill="1" applyBorder="1" applyAlignment="1">
      <alignment horizontal="center" vertical="center"/>
    </xf>
    <xf numFmtId="49" fontId="5" fillId="9" borderId="16" xfId="0" applyNumberFormat="1" applyFont="1" applyFill="1" applyBorder="1" applyAlignment="1">
      <alignment horizontal="center" vertical="center"/>
    </xf>
    <xf numFmtId="4" fontId="5" fillId="9" borderId="15" xfId="0" applyNumberFormat="1" applyFont="1" applyFill="1" applyBorder="1" applyAlignment="1">
      <alignment horizontal="right" vertical="center"/>
    </xf>
    <xf numFmtId="4" fontId="5" fillId="9" borderId="17" xfId="0" applyNumberFormat="1" applyFont="1" applyFill="1" applyBorder="1" applyAlignment="1">
      <alignment horizontal="right" vertical="center"/>
    </xf>
    <xf numFmtId="49" fontId="22" fillId="0" borderId="0" xfId="0" applyNumberFormat="1" applyFont="1"/>
    <xf numFmtId="4" fontId="22" fillId="0" borderId="0" xfId="0" applyNumberFormat="1" applyFont="1"/>
    <xf numFmtId="0" fontId="22" fillId="0" borderId="0" xfId="0" applyFont="1"/>
    <xf numFmtId="0" fontId="35" fillId="4" borderId="0" xfId="0" applyNumberFormat="1" applyFont="1" applyFill="1" applyAlignment="1">
      <alignment vertical="center"/>
    </xf>
    <xf numFmtId="0" fontId="35" fillId="10" borderId="0" xfId="0" applyFont="1" applyFill="1" applyAlignment="1">
      <alignment vertical="center"/>
    </xf>
    <xf numFmtId="0" fontId="0" fillId="10" borderId="0" xfId="0" applyFill="1"/>
    <xf numFmtId="49" fontId="35" fillId="10" borderId="0" xfId="0" applyNumberFormat="1" applyFont="1" applyFill="1" applyAlignment="1">
      <alignment horizontal="right" vertical="center"/>
    </xf>
    <xf numFmtId="49" fontId="36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23" fillId="0" borderId="0" xfId="0" applyFont="1"/>
    <xf numFmtId="0" fontId="19" fillId="11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/>
    </xf>
    <xf numFmtId="49" fontId="12" fillId="11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3" fontId="0" fillId="0" borderId="0" xfId="0" applyNumberFormat="1" applyFill="1" applyAlignment="1"/>
    <xf numFmtId="3" fontId="40" fillId="0" borderId="0" xfId="0" applyNumberFormat="1" applyFont="1" applyFill="1" applyAlignment="1">
      <alignment horizontal="center" vertical="center"/>
    </xf>
    <xf numFmtId="9" fontId="0" fillId="0" borderId="0" xfId="5" applyFont="1" applyFill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49" fontId="42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left" vertical="center"/>
    </xf>
    <xf numFmtId="3" fontId="12" fillId="11" borderId="0" xfId="0" applyNumberFormat="1" applyFont="1" applyFill="1" applyBorder="1" applyAlignment="1">
      <alignment vertical="center"/>
    </xf>
    <xf numFmtId="49" fontId="42" fillId="11" borderId="0" xfId="0" applyNumberFormat="1" applyFont="1" applyFill="1" applyBorder="1" applyAlignment="1">
      <alignment horizontal="center" vertical="center"/>
    </xf>
    <xf numFmtId="3" fontId="12" fillId="12" borderId="0" xfId="0" applyNumberFormat="1" applyFont="1" applyFill="1" applyBorder="1" applyAlignment="1">
      <alignment vertical="center"/>
    </xf>
    <xf numFmtId="49" fontId="12" fillId="12" borderId="0" xfId="0" applyNumberFormat="1" applyFont="1" applyFill="1" applyBorder="1" applyAlignment="1">
      <alignment horizontal="left" vertical="center"/>
    </xf>
    <xf numFmtId="49" fontId="44" fillId="10" borderId="0" xfId="0" applyNumberFormat="1" applyFont="1" applyFill="1" applyAlignment="1">
      <alignment horizontal="center" vertical="center"/>
    </xf>
    <xf numFmtId="49" fontId="44" fillId="10" borderId="0" xfId="0" applyNumberFormat="1" applyFont="1" applyFill="1" applyAlignment="1">
      <alignment vertical="center"/>
    </xf>
    <xf numFmtId="0" fontId="46" fillId="0" borderId="0" xfId="0" applyFont="1"/>
    <xf numFmtId="0" fontId="47" fillId="0" borderId="0" xfId="0" applyFont="1"/>
    <xf numFmtId="14" fontId="34" fillId="4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34" fillId="4" borderId="4" xfId="0" applyNumberFormat="1" applyFont="1" applyFill="1" applyBorder="1" applyAlignment="1">
      <alignment vertical="center"/>
    </xf>
    <xf numFmtId="14" fontId="34" fillId="4" borderId="4" xfId="0" applyNumberFormat="1" applyFont="1" applyFill="1" applyBorder="1" applyAlignment="1">
      <alignment horizontal="left" vertical="center"/>
    </xf>
    <xf numFmtId="49" fontId="34" fillId="4" borderId="6" xfId="0" applyNumberFormat="1" applyFont="1" applyFill="1" applyBorder="1" applyAlignment="1">
      <alignment vertical="center"/>
    </xf>
    <xf numFmtId="49" fontId="49" fillId="4" borderId="0" xfId="0" applyNumberFormat="1" applyFont="1" applyFill="1" applyAlignment="1">
      <alignment vertical="center"/>
    </xf>
    <xf numFmtId="14" fontId="34" fillId="4" borderId="6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14" fontId="34" fillId="4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6" fillId="2" borderId="11" xfId="0" applyNumberFormat="1" applyFont="1" applyFill="1" applyBorder="1" applyAlignment="1">
      <alignment horizontal="right" vertical="center"/>
    </xf>
    <xf numFmtId="9" fontId="1" fillId="0" borderId="0" xfId="5" applyFont="1"/>
    <xf numFmtId="10" fontId="1" fillId="0" borderId="0" xfId="5" applyNumberFormat="1" applyFont="1"/>
    <xf numFmtId="164" fontId="1" fillId="0" borderId="0" xfId="0" applyNumberFormat="1" applyFont="1"/>
    <xf numFmtId="164" fontId="22" fillId="0" borderId="0" xfId="0" applyNumberFormat="1" applyFont="1"/>
    <xf numFmtId="0" fontId="51" fillId="0" borderId="0" xfId="0" applyFont="1"/>
    <xf numFmtId="0" fontId="45" fillId="0" borderId="0" xfId="0" applyFont="1" applyAlignment="1"/>
    <xf numFmtId="0" fontId="52" fillId="0" borderId="0" xfId="0" applyFont="1"/>
    <xf numFmtId="0" fontId="53" fillId="0" borderId="0" xfId="0" applyFont="1"/>
    <xf numFmtId="0" fontId="3" fillId="7" borderId="3" xfId="0" applyFont="1" applyFill="1" applyBorder="1" applyAlignment="1">
      <alignment vertical="center"/>
    </xf>
    <xf numFmtId="49" fontId="11" fillId="4" borderId="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3" fontId="22" fillId="0" borderId="0" xfId="6" applyFont="1" applyAlignment="1">
      <alignment vertical="center"/>
    </xf>
    <xf numFmtId="49" fontId="11" fillId="4" borderId="4" xfId="0" applyNumberFormat="1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/>
    </xf>
    <xf numFmtId="0" fontId="28" fillId="0" borderId="6" xfId="0" applyFont="1" applyBorder="1" applyAlignment="1">
      <alignment horizontal="left" vertical="center"/>
    </xf>
    <xf numFmtId="49" fontId="58" fillId="16" borderId="0" xfId="0" applyNumberFormat="1" applyFont="1" applyFill="1" applyAlignment="1"/>
    <xf numFmtId="0" fontId="0" fillId="16" borderId="0" xfId="0" applyFill="1"/>
    <xf numFmtId="0" fontId="61" fillId="0" borderId="0" xfId="0" applyFont="1" applyAlignment="1">
      <alignment horizontal="left" indent="2"/>
    </xf>
    <xf numFmtId="0" fontId="62" fillId="0" borderId="0" xfId="0" applyFont="1" applyAlignment="1">
      <alignment horizontal="left" indent="2"/>
    </xf>
    <xf numFmtId="0" fontId="0" fillId="17" borderId="0" xfId="0" applyFill="1"/>
    <xf numFmtId="0" fontId="0" fillId="0" borderId="0" xfId="0" applyFill="1"/>
    <xf numFmtId="4" fontId="6" fillId="2" borderId="11" xfId="0" applyNumberFormat="1" applyFont="1" applyFill="1" applyBorder="1" applyAlignment="1">
      <alignment horizontal="right" vertic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13" fillId="4" borderId="46" xfId="0" applyNumberFormat="1" applyFont="1" applyFill="1" applyBorder="1" applyAlignment="1">
      <alignment horizontal="left" vertical="center"/>
    </xf>
    <xf numFmtId="4" fontId="13" fillId="4" borderId="19" xfId="0" applyNumberFormat="1" applyFont="1" applyFill="1" applyBorder="1" applyAlignment="1">
      <alignment horizontal="right" vertical="top"/>
    </xf>
    <xf numFmtId="4" fontId="13" fillId="4" borderId="46" xfId="0" applyNumberFormat="1" applyFont="1" applyFill="1" applyBorder="1" applyAlignment="1">
      <alignment horizontal="right" vertical="top"/>
    </xf>
    <xf numFmtId="0" fontId="13" fillId="4" borderId="19" xfId="0" applyNumberFormat="1" applyFont="1" applyFill="1" applyBorder="1" applyAlignment="1">
      <alignment horizontal="left" vertical="top"/>
    </xf>
    <xf numFmtId="0" fontId="13" fillId="4" borderId="46" xfId="0" applyNumberFormat="1" applyFont="1" applyFill="1" applyBorder="1" applyAlignment="1">
      <alignment horizontal="left" vertical="top"/>
    </xf>
    <xf numFmtId="49" fontId="29" fillId="8" borderId="8" xfId="0" applyNumberFormat="1" applyFont="1" applyFill="1" applyBorder="1" applyAlignment="1">
      <alignment horizontal="center" vertical="center"/>
    </xf>
    <xf numFmtId="49" fontId="29" fillId="8" borderId="7" xfId="0" applyNumberFormat="1" applyFont="1" applyFill="1" applyBorder="1" applyAlignment="1">
      <alignment horizontal="center" vertical="center"/>
    </xf>
    <xf numFmtId="49" fontId="29" fillId="8" borderId="9" xfId="0" applyNumberFormat="1" applyFont="1" applyFill="1" applyBorder="1" applyAlignment="1">
      <alignment horizontal="center" vertical="center"/>
    </xf>
    <xf numFmtId="4" fontId="13" fillId="4" borderId="19" xfId="0" applyNumberFormat="1" applyFont="1" applyFill="1" applyBorder="1" applyAlignment="1">
      <alignment horizontal="left" vertical="center"/>
    </xf>
    <xf numFmtId="4" fontId="13" fillId="4" borderId="46" xfId="0" applyNumberFormat="1" applyFont="1" applyFill="1" applyBorder="1" applyAlignment="1">
      <alignment horizontal="left" vertical="center"/>
    </xf>
    <xf numFmtId="164" fontId="13" fillId="4" borderId="19" xfId="0" applyNumberFormat="1" applyFont="1" applyFill="1" applyBorder="1" applyAlignment="1">
      <alignment horizontal="right" vertical="top"/>
    </xf>
    <xf numFmtId="164" fontId="21" fillId="2" borderId="0" xfId="0" applyNumberFormat="1" applyFont="1" applyFill="1" applyAlignment="1">
      <alignment horizontal="right" vertical="top"/>
    </xf>
    <xf numFmtId="164" fontId="13" fillId="4" borderId="46" xfId="0" applyNumberFormat="1" applyFont="1" applyFill="1" applyBorder="1" applyAlignment="1">
      <alignment horizontal="right" vertical="top"/>
    </xf>
    <xf numFmtId="49" fontId="64" fillId="2" borderId="16" xfId="0" applyNumberFormat="1" applyFont="1" applyFill="1" applyBorder="1" applyAlignment="1">
      <alignment horizontal="right" vertical="center"/>
    </xf>
    <xf numFmtId="4" fontId="64" fillId="2" borderId="16" xfId="0" applyNumberFormat="1" applyFont="1" applyFill="1" applyBorder="1" applyAlignment="1">
      <alignment horizontal="right" vertical="center"/>
    </xf>
    <xf numFmtId="4" fontId="64" fillId="2" borderId="16" xfId="0" applyNumberFormat="1" applyFont="1" applyFill="1" applyBorder="1" applyAlignment="1">
      <alignment horizontal="right" vertical="top"/>
    </xf>
    <xf numFmtId="0" fontId="64" fillId="2" borderId="16" xfId="0" applyNumberFormat="1" applyFont="1" applyFill="1" applyBorder="1" applyAlignment="1">
      <alignment horizontal="left" vertical="top"/>
    </xf>
    <xf numFmtId="164" fontId="64" fillId="2" borderId="16" xfId="0" applyNumberFormat="1" applyFont="1" applyFill="1" applyBorder="1" applyAlignment="1">
      <alignment horizontal="right" vertical="top"/>
    </xf>
    <xf numFmtId="49" fontId="67" fillId="10" borderId="0" xfId="0" applyNumberFormat="1" applyFont="1" applyFill="1" applyAlignment="1">
      <alignment horizontal="center" vertical="center"/>
    </xf>
    <xf numFmtId="0" fontId="68" fillId="0" borderId="0" xfId="7" applyFont="1">
      <alignment vertical="center"/>
    </xf>
    <xf numFmtId="0" fontId="69" fillId="0" borderId="0" xfId="7" applyFont="1" applyAlignment="1">
      <alignment horizontal="center" vertical="center"/>
    </xf>
    <xf numFmtId="49" fontId="69" fillId="0" borderId="0" xfId="7" applyNumberFormat="1" applyFont="1" applyAlignment="1">
      <alignment horizontal="center" vertical="center"/>
    </xf>
    <xf numFmtId="0" fontId="68" fillId="0" borderId="0" xfId="7" applyFont="1" applyAlignment="1">
      <alignment vertical="center"/>
    </xf>
    <xf numFmtId="0" fontId="70" fillId="0" borderId="24" xfId="8" applyFont="1" applyBorder="1" applyAlignment="1">
      <alignment vertical="center"/>
    </xf>
    <xf numFmtId="0" fontId="71" fillId="0" borderId="24" xfId="8" applyFont="1" applyBorder="1" applyAlignment="1">
      <alignment vertical="center"/>
    </xf>
    <xf numFmtId="0" fontId="68" fillId="0" borderId="0" xfId="7" applyFont="1" applyBorder="1">
      <alignment vertical="center"/>
    </xf>
    <xf numFmtId="0" fontId="71" fillId="0" borderId="0" xfId="8" applyFont="1" applyBorder="1"/>
    <xf numFmtId="2" fontId="72" fillId="6" borderId="25" xfId="7" applyNumberFormat="1" applyFont="1" applyFill="1" applyBorder="1" applyAlignment="1">
      <alignment horizontal="center" vertical="center"/>
    </xf>
    <xf numFmtId="2" fontId="72" fillId="0" borderId="0" xfId="7" applyNumberFormat="1" applyFont="1" applyFill="1" applyAlignment="1">
      <alignment vertical="center"/>
    </xf>
    <xf numFmtId="0" fontId="73" fillId="0" borderId="0" xfId="7" applyFont="1" applyAlignment="1">
      <alignment vertical="center"/>
    </xf>
    <xf numFmtId="2" fontId="72" fillId="6" borderId="0" xfId="7" applyNumberFormat="1" applyFont="1" applyFill="1" applyBorder="1" applyAlignment="1">
      <alignment horizontal="center" vertical="center"/>
    </xf>
    <xf numFmtId="0" fontId="74" fillId="0" borderId="0" xfId="7" applyFont="1" applyAlignment="1"/>
    <xf numFmtId="166" fontId="75" fillId="0" borderId="30" xfId="9" applyNumberFormat="1" applyFont="1" applyBorder="1" applyAlignment="1">
      <alignment horizontal="center" vertical="center"/>
    </xf>
    <xf numFmtId="165" fontId="75" fillId="0" borderId="0" xfId="9" applyFont="1" applyBorder="1">
      <alignment horizontal="center" vertical="center"/>
    </xf>
    <xf numFmtId="0" fontId="76" fillId="0" borderId="0" xfId="7" applyFont="1">
      <alignment vertical="center"/>
    </xf>
    <xf numFmtId="166" fontId="75" fillId="0" borderId="0" xfId="9" applyNumberFormat="1" applyFont="1" applyBorder="1" applyAlignment="1">
      <alignment horizontal="center" vertical="center"/>
    </xf>
    <xf numFmtId="0" fontId="76" fillId="0" borderId="0" xfId="7" applyFont="1" applyBorder="1">
      <alignment vertical="center"/>
    </xf>
    <xf numFmtId="0" fontId="68" fillId="0" borderId="0" xfId="7" applyFont="1" applyAlignment="1">
      <alignment horizontal="center" vertical="center"/>
    </xf>
    <xf numFmtId="9" fontId="77" fillId="0" borderId="33" xfId="5" applyNumberFormat="1" applyFont="1" applyBorder="1" applyAlignment="1">
      <alignment horizontal="left" vertical="center" indent="1"/>
    </xf>
    <xf numFmtId="9" fontId="78" fillId="0" borderId="0" xfId="5" applyNumberFormat="1" applyFont="1" applyAlignment="1">
      <alignment horizontal="left" vertical="center" indent="1"/>
    </xf>
    <xf numFmtId="9" fontId="77" fillId="0" borderId="33" xfId="10" applyFont="1" applyBorder="1" applyAlignment="1">
      <alignment horizontal="left" vertical="center" indent="1"/>
    </xf>
    <xf numFmtId="9" fontId="79" fillId="0" borderId="0" xfId="7" applyNumberFormat="1" applyFont="1" applyAlignment="1">
      <alignment horizontal="left" vertical="center" indent="1"/>
    </xf>
    <xf numFmtId="9" fontId="77" fillId="0" borderId="0" xfId="10" applyFont="1" applyBorder="1" applyAlignment="1">
      <alignment horizontal="left" vertical="center" indent="1"/>
    </xf>
    <xf numFmtId="9" fontId="79" fillId="0" borderId="0" xfId="7" applyNumberFormat="1" applyFont="1" applyBorder="1" applyAlignment="1">
      <alignment horizontal="left" vertical="center" indent="1"/>
    </xf>
    <xf numFmtId="0" fontId="68" fillId="0" borderId="0" xfId="7" applyFont="1" applyAlignment="1">
      <alignment horizontal="left" vertical="center" indent="1"/>
    </xf>
    <xf numFmtId="0" fontId="68" fillId="0" borderId="37" xfId="7" applyFont="1" applyBorder="1" applyAlignment="1"/>
    <xf numFmtId="0" fontId="68" fillId="0" borderId="0" xfId="7" applyFont="1" applyAlignment="1">
      <alignment horizontal="left" indent="1"/>
    </xf>
    <xf numFmtId="0" fontId="68" fillId="0" borderId="0" xfId="7" applyFont="1" applyBorder="1" applyAlignment="1"/>
    <xf numFmtId="0" fontId="68" fillId="0" borderId="0" xfId="7" applyFont="1" applyBorder="1" applyAlignment="1">
      <alignment horizontal="left" indent="1"/>
    </xf>
    <xf numFmtId="0" fontId="68" fillId="0" borderId="40" xfId="7" applyFont="1" applyBorder="1">
      <alignment vertical="center"/>
    </xf>
    <xf numFmtId="20" fontId="68" fillId="0" borderId="40" xfId="7" applyNumberFormat="1" applyFont="1" applyBorder="1">
      <alignment vertical="center"/>
    </xf>
    <xf numFmtId="0" fontId="68" fillId="0" borderId="41" xfId="7" applyFont="1" applyBorder="1">
      <alignment vertical="center"/>
    </xf>
    <xf numFmtId="0" fontId="68" fillId="0" borderId="42" xfId="7" applyFont="1" applyBorder="1">
      <alignment vertical="center"/>
    </xf>
    <xf numFmtId="0" fontId="68" fillId="0" borderId="43" xfId="7" applyFont="1" applyBorder="1">
      <alignment vertical="center"/>
    </xf>
    <xf numFmtId="0" fontId="70" fillId="0" borderId="24" xfId="8" applyFont="1" applyFill="1" applyBorder="1" applyAlignment="1">
      <alignment vertical="center"/>
    </xf>
    <xf numFmtId="0" fontId="71" fillId="0" borderId="24" xfId="8" applyFont="1" applyFill="1" applyBorder="1" applyAlignment="1">
      <alignment vertical="center"/>
    </xf>
    <xf numFmtId="0" fontId="80" fillId="0" borderId="0" xfId="7" applyFont="1">
      <alignment vertical="center"/>
    </xf>
    <xf numFmtId="0" fontId="68" fillId="0" borderId="44" xfId="7" applyFont="1" applyFill="1" applyBorder="1" applyAlignment="1">
      <alignment horizontal="left" vertical="center" indent="1"/>
    </xf>
    <xf numFmtId="0" fontId="68" fillId="0" borderId="44" xfId="7" applyFont="1" applyFill="1" applyBorder="1" applyAlignment="1">
      <alignment vertical="center"/>
    </xf>
    <xf numFmtId="167" fontId="68" fillId="0" borderId="44" xfId="7" applyNumberFormat="1" applyFont="1" applyFill="1" applyBorder="1" applyAlignment="1">
      <alignment vertical="center"/>
    </xf>
    <xf numFmtId="9" fontId="68" fillId="0" borderId="44" xfId="5" applyFont="1" applyFill="1" applyBorder="1" applyAlignment="1">
      <alignment horizontal="center" vertical="center"/>
    </xf>
    <xf numFmtId="0" fontId="68" fillId="13" borderId="45" xfId="7" applyFont="1" applyFill="1" applyBorder="1" applyAlignment="1">
      <alignment horizontal="left" vertical="center" indent="1"/>
    </xf>
    <xf numFmtId="0" fontId="68" fillId="13" borderId="45" xfId="7" applyFont="1" applyFill="1" applyBorder="1" applyAlignment="1">
      <alignment vertical="center"/>
    </xf>
    <xf numFmtId="167" fontId="68" fillId="13" borderId="44" xfId="7" applyNumberFormat="1" applyFont="1" applyFill="1" applyBorder="1" applyAlignment="1">
      <alignment vertical="center"/>
    </xf>
    <xf numFmtId="9" fontId="68" fillId="13" borderId="44" xfId="5" applyFont="1" applyFill="1" applyBorder="1" applyAlignment="1">
      <alignment horizontal="center" vertical="center"/>
    </xf>
    <xf numFmtId="0" fontId="68" fillId="0" borderId="45" xfId="7" applyFont="1" applyFill="1" applyBorder="1" applyAlignment="1">
      <alignment horizontal="left" vertical="center" indent="1"/>
    </xf>
    <xf numFmtId="0" fontId="68" fillId="0" borderId="45" xfId="7" applyFont="1" applyFill="1" applyBorder="1" applyAlignment="1">
      <alignment vertical="center"/>
    </xf>
    <xf numFmtId="49" fontId="34" fillId="0" borderId="4" xfId="4" applyNumberFormat="1" applyFont="1" applyFill="1" applyBorder="1" applyAlignment="1">
      <alignment horizontal="left" vertical="center"/>
    </xf>
    <xf numFmtId="49" fontId="34" fillId="0" borderId="6" xfId="4" applyNumberFormat="1" applyFont="1" applyFill="1" applyBorder="1" applyAlignment="1">
      <alignment horizontal="left" vertical="center"/>
    </xf>
    <xf numFmtId="164" fontId="0" fillId="0" borderId="0" xfId="0" applyNumberFormat="1"/>
    <xf numFmtId="49" fontId="35" fillId="10" borderId="0" xfId="0" applyNumberFormat="1" applyFont="1" applyFill="1" applyAlignment="1">
      <alignment vertical="center"/>
    </xf>
    <xf numFmtId="49" fontId="81" fillId="10" borderId="0" xfId="0" applyNumberFormat="1" applyFont="1" applyFill="1" applyAlignment="1">
      <alignment horizontal="right" vertical="center"/>
    </xf>
    <xf numFmtId="0" fontId="87" fillId="0" borderId="0" xfId="0" applyFont="1"/>
    <xf numFmtId="0" fontId="90" fillId="14" borderId="0" xfId="0" applyFont="1" applyFill="1" applyAlignment="1">
      <alignment vertical="center"/>
    </xf>
    <xf numFmtId="0" fontId="94" fillId="15" borderId="0" xfId="0" applyNumberFormat="1" applyFont="1" applyFill="1"/>
    <xf numFmtId="49" fontId="90" fillId="15" borderId="0" xfId="0" applyNumberFormat="1" applyFont="1" applyFill="1"/>
    <xf numFmtId="0" fontId="90" fillId="0" borderId="0" xfId="0" applyFont="1"/>
    <xf numFmtId="0" fontId="91" fillId="14" borderId="0" xfId="0" applyFont="1" applyFill="1" applyAlignment="1">
      <alignment vertical="center"/>
    </xf>
    <xf numFmtId="49" fontId="91" fillId="14" borderId="0" xfId="0" applyNumberFormat="1" applyFont="1" applyFill="1" applyAlignment="1">
      <alignment vertical="center"/>
    </xf>
    <xf numFmtId="49" fontId="94" fillId="15" borderId="0" xfId="0" applyNumberFormat="1" applyFont="1" applyFill="1"/>
    <xf numFmtId="0" fontId="90" fillId="15" borderId="0" xfId="0" applyFont="1" applyFill="1"/>
    <xf numFmtId="0" fontId="94" fillId="15" borderId="0" xfId="0" applyFont="1" applyFill="1"/>
    <xf numFmtId="0" fontId="96" fillId="19" borderId="0" xfId="0" applyFont="1" applyFill="1" applyAlignment="1">
      <alignment vertical="center"/>
    </xf>
    <xf numFmtId="0" fontId="90" fillId="19" borderId="0" xfId="0" applyFont="1" applyFill="1"/>
    <xf numFmtId="0" fontId="90" fillId="0" borderId="0" xfId="0" quotePrefix="1" applyFont="1"/>
    <xf numFmtId="0" fontId="97" fillId="18" borderId="0" xfId="0" applyFont="1" applyFill="1" applyBorder="1" applyAlignment="1">
      <alignment vertical="center"/>
    </xf>
    <xf numFmtId="0" fontId="98" fillId="18" borderId="0" xfId="0" applyFont="1" applyFill="1" applyBorder="1" applyAlignment="1">
      <alignment vertical="center"/>
    </xf>
    <xf numFmtId="0" fontId="101" fillId="18" borderId="0" xfId="0" applyFont="1" applyFill="1"/>
    <xf numFmtId="0" fontId="90" fillId="15" borderId="0" xfId="0" applyFont="1" applyFill="1" applyBorder="1"/>
    <xf numFmtId="9" fontId="90" fillId="0" borderId="0" xfId="5" applyFont="1"/>
    <xf numFmtId="9" fontId="90" fillId="0" borderId="0" xfId="0" applyNumberFormat="1" applyFont="1"/>
    <xf numFmtId="0" fontId="103" fillId="18" borderId="0" xfId="0" applyFont="1" applyFill="1" applyAlignment="1">
      <alignment vertical="center"/>
    </xf>
    <xf numFmtId="10" fontId="90" fillId="15" borderId="0" xfId="5" applyNumberFormat="1" applyFont="1" applyFill="1"/>
    <xf numFmtId="0" fontId="90" fillId="18" borderId="0" xfId="0" applyFont="1" applyFill="1"/>
    <xf numFmtId="0" fontId="90" fillId="20" borderId="0" xfId="0" applyFont="1" applyFill="1"/>
    <xf numFmtId="0" fontId="108" fillId="18" borderId="0" xfId="0" applyFont="1" applyFill="1" applyAlignment="1"/>
    <xf numFmtId="169" fontId="110" fillId="20" borderId="0" xfId="0" applyNumberFormat="1" applyFont="1" applyFill="1" applyAlignment="1">
      <alignment horizontal="center" vertical="center"/>
    </xf>
    <xf numFmtId="0" fontId="112" fillId="20" borderId="0" xfId="0" applyFont="1" applyFill="1" applyBorder="1"/>
    <xf numFmtId="0" fontId="90" fillId="20" borderId="0" xfId="0" applyFont="1" applyFill="1" applyBorder="1"/>
    <xf numFmtId="0" fontId="90" fillId="20" borderId="0" xfId="0" applyFont="1" applyFill="1" applyBorder="1" applyAlignment="1">
      <alignment horizontal="center"/>
    </xf>
    <xf numFmtId="0" fontId="90" fillId="18" borderId="0" xfId="0" applyFont="1" applyFill="1" applyBorder="1"/>
    <xf numFmtId="0" fontId="90" fillId="19" borderId="0" xfId="0" applyFont="1" applyFill="1" applyBorder="1"/>
    <xf numFmtId="169" fontId="111" fillId="18" borderId="0" xfId="0" applyNumberFormat="1" applyFont="1" applyFill="1" applyBorder="1" applyAlignment="1">
      <alignment vertical="center"/>
    </xf>
    <xf numFmtId="0" fontId="116" fillId="18" borderId="0" xfId="0" applyFont="1" applyFill="1" applyBorder="1"/>
    <xf numFmtId="49" fontId="90" fillId="0" borderId="0" xfId="0" applyNumberFormat="1" applyFont="1"/>
    <xf numFmtId="0" fontId="117" fillId="0" borderId="44" xfId="11" applyFont="1" applyFill="1" applyBorder="1" applyAlignment="1">
      <alignment horizontal="left" vertical="center" indent="1"/>
    </xf>
    <xf numFmtId="0" fontId="117" fillId="0" borderId="44" xfId="11" applyFont="1" applyFill="1" applyBorder="1" applyAlignment="1">
      <alignment vertical="center"/>
    </xf>
    <xf numFmtId="167" fontId="117" fillId="0" borderId="44" xfId="11" applyNumberFormat="1" applyFont="1" applyFill="1" applyBorder="1" applyAlignment="1">
      <alignment vertical="center"/>
    </xf>
    <xf numFmtId="167" fontId="90" fillId="0" borderId="0" xfId="0" applyNumberFormat="1" applyFont="1"/>
    <xf numFmtId="0" fontId="117" fillId="0" borderId="45" xfId="11" applyFont="1" applyFill="1" applyBorder="1" applyAlignment="1">
      <alignment horizontal="left" vertical="center" indent="1"/>
    </xf>
    <xf numFmtId="0" fontId="117" fillId="0" borderId="45" xfId="11" applyFont="1" applyFill="1" applyBorder="1" applyAlignment="1">
      <alignment vertical="center"/>
    </xf>
    <xf numFmtId="0" fontId="117" fillId="0" borderId="0" xfId="11" applyFont="1" applyFill="1" applyBorder="1" applyAlignment="1">
      <alignment horizontal="left" vertical="center" indent="1"/>
    </xf>
    <xf numFmtId="49" fontId="28" fillId="0" borderId="4" xfId="0" applyNumberFormat="1" applyFont="1" applyBorder="1" applyAlignment="1">
      <alignment vertical="center"/>
    </xf>
    <xf numFmtId="49" fontId="13" fillId="4" borderId="47" xfId="0" applyNumberFormat="1" applyFont="1" applyFill="1" applyBorder="1" applyAlignment="1">
      <alignment horizontal="left" vertical="center"/>
    </xf>
    <xf numFmtId="4" fontId="13" fillId="4" borderId="47" xfId="0" applyNumberFormat="1" applyFont="1" applyFill="1" applyBorder="1" applyAlignment="1">
      <alignment horizontal="right" vertical="center"/>
    </xf>
    <xf numFmtId="4" fontId="13" fillId="4" borderId="48" xfId="0" applyNumberFormat="1" applyFont="1" applyFill="1" applyBorder="1" applyAlignment="1">
      <alignment horizontal="right" vertical="center"/>
    </xf>
    <xf numFmtId="4" fontId="13" fillId="4" borderId="47" xfId="0" applyNumberFormat="1" applyFont="1" applyFill="1" applyBorder="1" applyAlignment="1">
      <alignment horizontal="left" vertical="center"/>
    </xf>
    <xf numFmtId="49" fontId="118" fillId="2" borderId="0" xfId="0" applyNumberFormat="1" applyFont="1" applyFill="1" applyAlignment="1">
      <alignment horizontal="left" vertical="center"/>
    </xf>
    <xf numFmtId="49" fontId="119" fillId="2" borderId="16" xfId="0" applyNumberFormat="1" applyFont="1" applyFill="1" applyBorder="1" applyAlignment="1">
      <alignment horizontal="left" vertical="center"/>
    </xf>
    <xf numFmtId="4" fontId="118" fillId="2" borderId="0" xfId="0" applyNumberFormat="1" applyFont="1" applyFill="1" applyAlignment="1">
      <alignment horizontal="right" vertical="center"/>
    </xf>
    <xf numFmtId="4" fontId="119" fillId="2" borderId="16" xfId="0" applyNumberFormat="1" applyFont="1" applyFill="1" applyBorder="1" applyAlignment="1">
      <alignment horizontal="right" vertical="center"/>
    </xf>
    <xf numFmtId="0" fontId="121" fillId="19" borderId="0" xfId="0" applyFont="1" applyFill="1" applyAlignment="1">
      <alignment vertical="top"/>
    </xf>
    <xf numFmtId="0" fontId="27" fillId="21" borderId="3" xfId="0" applyFont="1" applyFill="1" applyBorder="1" applyAlignment="1">
      <alignment vertical="center"/>
    </xf>
    <xf numFmtId="0" fontId="27" fillId="21" borderId="5" xfId="0" applyFont="1" applyFill="1" applyBorder="1" applyAlignment="1">
      <alignment vertical="center"/>
    </xf>
    <xf numFmtId="0" fontId="3" fillId="21" borderId="3" xfId="0" applyFont="1" applyFill="1" applyBorder="1" applyAlignment="1">
      <alignment vertical="center"/>
    </xf>
    <xf numFmtId="0" fontId="3" fillId="21" borderId="5" xfId="0" applyFont="1" applyFill="1" applyBorder="1" applyAlignment="1">
      <alignment vertical="center"/>
    </xf>
    <xf numFmtId="0" fontId="2" fillId="21" borderId="1" xfId="0" applyFont="1" applyFill="1" applyBorder="1" applyAlignment="1">
      <alignment vertical="center"/>
    </xf>
    <xf numFmtId="0" fontId="2" fillId="21" borderId="3" xfId="0" applyFont="1" applyFill="1" applyBorder="1" applyAlignment="1">
      <alignment vertical="center"/>
    </xf>
    <xf numFmtId="0" fontId="2" fillId="21" borderId="5" xfId="0" applyFont="1" applyFill="1" applyBorder="1" applyAlignment="1">
      <alignment vertical="center"/>
    </xf>
    <xf numFmtId="0" fontId="31" fillId="0" borderId="0" xfId="0" applyFont="1"/>
    <xf numFmtId="0" fontId="124" fillId="0" borderId="0" xfId="0" applyFont="1"/>
    <xf numFmtId="0" fontId="125" fillId="0" borderId="0" xfId="7" applyFont="1">
      <alignment vertical="center"/>
    </xf>
    <xf numFmtId="0" fontId="125" fillId="0" borderId="0" xfId="7" applyFont="1" applyAlignment="1">
      <alignment vertical="center"/>
    </xf>
    <xf numFmtId="0" fontId="125" fillId="0" borderId="0" xfId="7" applyFont="1" applyBorder="1">
      <alignment vertical="center"/>
    </xf>
    <xf numFmtId="0" fontId="125" fillId="0" borderId="0" xfId="7" applyFont="1" applyAlignment="1">
      <alignment horizontal="center" vertical="center"/>
    </xf>
    <xf numFmtId="0" fontId="126" fillId="0" borderId="0" xfId="8" applyFont="1" applyBorder="1"/>
    <xf numFmtId="0" fontId="126" fillId="0" borderId="0" xfId="8" applyFont="1" applyFill="1" applyBorder="1"/>
    <xf numFmtId="0" fontId="127" fillId="0" borderId="0" xfId="7" applyFont="1">
      <alignment vertical="center"/>
    </xf>
    <xf numFmtId="0" fontId="128" fillId="0" borderId="0" xfId="8" applyFont="1" applyBorder="1"/>
    <xf numFmtId="0" fontId="128" fillId="0" borderId="0" xfId="8" applyFont="1" applyFill="1" applyBorder="1"/>
    <xf numFmtId="49" fontId="5" fillId="23" borderId="12" xfId="0" applyNumberFormat="1" applyFont="1" applyFill="1" applyBorder="1" applyAlignment="1">
      <alignment horizontal="center" vertical="center"/>
    </xf>
    <xf numFmtId="49" fontId="5" fillId="23" borderId="13" xfId="0" applyNumberFormat="1" applyFont="1" applyFill="1" applyBorder="1" applyAlignment="1">
      <alignment horizontal="center" vertical="center"/>
    </xf>
    <xf numFmtId="4" fontId="5" fillId="23" borderId="12" xfId="0" applyNumberFormat="1" applyFont="1" applyFill="1" applyBorder="1" applyAlignment="1">
      <alignment horizontal="center" vertical="center"/>
    </xf>
    <xf numFmtId="4" fontId="5" fillId="23" borderId="12" xfId="0" applyNumberFormat="1" applyFont="1" applyFill="1" applyBorder="1" applyAlignment="1">
      <alignment horizontal="right" vertical="center"/>
    </xf>
    <xf numFmtId="4" fontId="5" fillId="2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49" fontId="5" fillId="22" borderId="7" xfId="0" applyNumberFormat="1" applyFont="1" applyFill="1" applyBorder="1" applyAlignment="1">
      <alignment horizontal="center" vertical="center"/>
    </xf>
    <xf numFmtId="49" fontId="5" fillId="22" borderId="8" xfId="0" applyNumberFormat="1" applyFont="1" applyFill="1" applyBorder="1" applyAlignment="1">
      <alignment horizontal="center" vertical="center"/>
    </xf>
    <xf numFmtId="4" fontId="5" fillId="22" borderId="7" xfId="0" applyNumberFormat="1" applyFont="1" applyFill="1" applyBorder="1" applyAlignment="1">
      <alignment horizontal="right" vertical="center"/>
    </xf>
    <xf numFmtId="164" fontId="5" fillId="22" borderId="9" xfId="0" applyNumberFormat="1" applyFont="1" applyFill="1" applyBorder="1" applyAlignment="1">
      <alignment horizontal="right" vertical="center"/>
    </xf>
    <xf numFmtId="49" fontId="5" fillId="22" borderId="15" xfId="0" applyNumberFormat="1" applyFont="1" applyFill="1" applyBorder="1" applyAlignment="1">
      <alignment horizontal="center" vertical="center"/>
    </xf>
    <xf numFmtId="49" fontId="5" fillId="22" borderId="16" xfId="0" applyNumberFormat="1" applyFont="1" applyFill="1" applyBorder="1" applyAlignment="1">
      <alignment horizontal="center" vertical="center"/>
    </xf>
    <xf numFmtId="4" fontId="5" fillId="22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/>
    <xf numFmtId="0" fontId="23" fillId="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left"/>
    </xf>
    <xf numFmtId="3" fontId="0" fillId="0" borderId="0" xfId="6" applyNumberFormat="1" applyFont="1" applyFill="1" applyAlignment="1"/>
    <xf numFmtId="3" fontId="12" fillId="3" borderId="0" xfId="6" applyNumberFormat="1" applyFont="1" applyFill="1" applyBorder="1" applyAlignment="1">
      <alignment vertical="center"/>
    </xf>
    <xf numFmtId="3" fontId="12" fillId="11" borderId="0" xfId="6" applyNumberFormat="1" applyFont="1" applyFill="1" applyBorder="1" applyAlignment="1">
      <alignment vertical="center"/>
    </xf>
    <xf numFmtId="3" fontId="12" fillId="12" borderId="0" xfId="6" applyNumberFormat="1" applyFont="1" applyFill="1" applyBorder="1" applyAlignment="1">
      <alignment vertical="center"/>
    </xf>
    <xf numFmtId="0" fontId="0" fillId="15" borderId="0" xfId="0" applyFont="1" applyFill="1"/>
    <xf numFmtId="49" fontId="0" fillId="0" borderId="0" xfId="0" applyNumberFormat="1" applyFont="1" applyFill="1"/>
    <xf numFmtId="49" fontId="90" fillId="0" borderId="0" xfId="0" applyNumberFormat="1" applyFont="1" applyFill="1"/>
    <xf numFmtId="0" fontId="0" fillId="0" borderId="0" xfId="0" applyFont="1" applyFill="1"/>
    <xf numFmtId="0" fontId="90" fillId="0" borderId="0" xfId="0" applyFont="1" applyFill="1"/>
    <xf numFmtId="0" fontId="115" fillId="19" borderId="0" xfId="0" applyFont="1" applyFill="1" applyBorder="1" applyAlignment="1">
      <alignment vertical="center"/>
    </xf>
    <xf numFmtId="49" fontId="58" fillId="5" borderId="0" xfId="0" quotePrefix="1" applyNumberFormat="1" applyFont="1" applyFill="1" applyAlignment="1"/>
    <xf numFmtId="0" fontId="22" fillId="5" borderId="0" xfId="0" applyFont="1" applyFill="1"/>
    <xf numFmtId="49" fontId="58" fillId="5" borderId="0" xfId="0" applyNumberFormat="1" applyFont="1" applyFill="1" applyAlignment="1"/>
    <xf numFmtId="9" fontId="23" fillId="0" borderId="0" xfId="0" applyNumberFormat="1" applyFont="1"/>
    <xf numFmtId="0" fontId="22" fillId="0" borderId="0" xfId="0" applyFont="1" applyAlignment="1"/>
    <xf numFmtId="0" fontId="22" fillId="0" borderId="0" xfId="0" applyFont="1" applyFill="1"/>
    <xf numFmtId="49" fontId="120" fillId="25" borderId="16" xfId="0" applyNumberFormat="1" applyFont="1" applyFill="1" applyBorder="1" applyAlignment="1">
      <alignment horizontal="left" vertical="center"/>
    </xf>
    <xf numFmtId="0" fontId="134" fillId="0" borderId="0" xfId="0" applyFont="1" applyAlignment="1">
      <alignment horizontal="left" indent="2"/>
    </xf>
    <xf numFmtId="49" fontId="58" fillId="16" borderId="0" xfId="0" quotePrefix="1" applyNumberFormat="1" applyFont="1" applyFill="1" applyAlignment="1">
      <alignment horizontal="center"/>
    </xf>
    <xf numFmtId="49" fontId="58" fillId="16" borderId="0" xfId="0" applyNumberFormat="1" applyFont="1" applyFill="1" applyAlignment="1">
      <alignment horizontal="center"/>
    </xf>
    <xf numFmtId="0" fontId="63" fillId="17" borderId="0" xfId="0" applyFont="1" applyFill="1" applyAlignment="1">
      <alignment horizontal="center" vertical="center" wrapText="1"/>
    </xf>
    <xf numFmtId="0" fontId="59" fillId="16" borderId="0" xfId="0" applyFont="1" applyFill="1" applyAlignment="1">
      <alignment horizontal="left" vertical="center" indent="2"/>
    </xf>
    <xf numFmtId="0" fontId="58" fillId="16" borderId="0" xfId="0" applyFont="1" applyFill="1" applyAlignment="1">
      <alignment horizontal="center"/>
    </xf>
    <xf numFmtId="0" fontId="93" fillId="0" borderId="0" xfId="0" applyFont="1" applyAlignment="1">
      <alignment horizontal="center"/>
    </xf>
    <xf numFmtId="0" fontId="114" fillId="18" borderId="0" xfId="0" applyFont="1" applyFill="1" applyBorder="1" applyAlignment="1">
      <alignment horizontal="center"/>
    </xf>
    <xf numFmtId="0" fontId="105" fillId="18" borderId="0" xfId="0" applyFont="1" applyFill="1" applyAlignment="1">
      <alignment horizontal="left" vertical="top"/>
    </xf>
    <xf numFmtId="0" fontId="105" fillId="20" borderId="0" xfId="0" applyFont="1" applyFill="1" applyBorder="1" applyAlignment="1">
      <alignment horizontal="center" vertical="center" wrapText="1"/>
    </xf>
    <xf numFmtId="0" fontId="100" fillId="18" borderId="0" xfId="0" applyFont="1" applyFill="1" applyBorder="1" applyAlignment="1">
      <alignment horizontal="center" vertical="center"/>
    </xf>
    <xf numFmtId="169" fontId="111" fillId="18" borderId="0" xfId="0" applyNumberFormat="1" applyFont="1" applyFill="1" applyBorder="1" applyAlignment="1">
      <alignment horizontal="center" vertical="center"/>
    </xf>
    <xf numFmtId="169" fontId="109" fillId="20" borderId="0" xfId="0" applyNumberFormat="1" applyFont="1" applyFill="1" applyAlignment="1">
      <alignment horizontal="center" vertical="center"/>
    </xf>
    <xf numFmtId="0" fontId="113" fillId="20" borderId="0" xfId="0" applyFont="1" applyFill="1" applyBorder="1" applyAlignment="1">
      <alignment horizontal="center"/>
    </xf>
    <xf numFmtId="0" fontId="114" fillId="20" borderId="0" xfId="0" applyFont="1" applyFill="1" applyBorder="1" applyAlignment="1">
      <alignment horizontal="center"/>
    </xf>
    <xf numFmtId="169" fontId="98" fillId="18" borderId="0" xfId="0" applyNumberFormat="1" applyFont="1" applyFill="1" applyBorder="1" applyAlignment="1">
      <alignment horizontal="center" vertical="center"/>
    </xf>
    <xf numFmtId="0" fontId="99" fillId="18" borderId="0" xfId="0" applyFont="1" applyFill="1" applyAlignment="1">
      <alignment horizontal="right" vertical="center"/>
    </xf>
    <xf numFmtId="0" fontId="95" fillId="18" borderId="0" xfId="0" applyFont="1" applyFill="1" applyBorder="1" applyAlignment="1">
      <alignment horizontal="center" vertical="center"/>
    </xf>
    <xf numFmtId="169" fontId="95" fillId="18" borderId="0" xfId="0" applyNumberFormat="1" applyFont="1" applyFill="1" applyBorder="1" applyAlignment="1">
      <alignment horizontal="center" vertical="center"/>
    </xf>
    <xf numFmtId="0" fontId="88" fillId="14" borderId="0" xfId="0" applyFont="1" applyFill="1" applyAlignment="1">
      <alignment horizontal="right" vertical="center"/>
    </xf>
    <xf numFmtId="49" fontId="89" fillId="14" borderId="0" xfId="0" applyNumberFormat="1" applyFont="1" applyFill="1" applyAlignment="1">
      <alignment horizontal="left" vertical="center"/>
    </xf>
    <xf numFmtId="0" fontId="98" fillId="18" borderId="0" xfId="0" applyFont="1" applyFill="1" applyBorder="1" applyAlignment="1">
      <alignment horizontal="center"/>
    </xf>
    <xf numFmtId="0" fontId="113" fillId="18" borderId="0" xfId="0" applyFont="1" applyFill="1" applyAlignment="1">
      <alignment horizontal="center"/>
    </xf>
    <xf numFmtId="0" fontId="129" fillId="20" borderId="0" xfId="0" applyFont="1" applyFill="1" applyAlignment="1">
      <alignment horizontal="center" vertical="center" wrapText="1"/>
    </xf>
    <xf numFmtId="0" fontId="130" fillId="20" borderId="0" xfId="0" applyFont="1" applyFill="1" applyAlignment="1">
      <alignment horizontal="center" vertical="center" wrapText="1"/>
    </xf>
    <xf numFmtId="0" fontId="23" fillId="19" borderId="0" xfId="0" applyFont="1" applyFill="1" applyAlignment="1">
      <alignment horizontal="center" vertical="center"/>
    </xf>
    <xf numFmtId="0" fontId="115" fillId="19" borderId="0" xfId="0" applyFont="1" applyFill="1" applyBorder="1" applyAlignment="1">
      <alignment horizontal="center" vertical="center"/>
    </xf>
    <xf numFmtId="0" fontId="88" fillId="14" borderId="0" xfId="0" applyFont="1" applyFill="1" applyAlignment="1">
      <alignment horizontal="left" vertical="center"/>
    </xf>
    <xf numFmtId="0" fontId="92" fillId="14" borderId="0" xfId="0" applyFont="1" applyFill="1" applyAlignment="1">
      <alignment horizontal="center" vertical="center"/>
    </xf>
    <xf numFmtId="0" fontId="91" fillId="14" borderId="0" xfId="0" applyFont="1" applyFill="1" applyAlignment="1">
      <alignment horizontal="center" vertical="center"/>
    </xf>
    <xf numFmtId="170" fontId="104" fillId="19" borderId="0" xfId="0" applyNumberFormat="1" applyFont="1" applyFill="1" applyBorder="1" applyAlignment="1">
      <alignment horizontal="center" vertical="center" wrapText="1"/>
    </xf>
    <xf numFmtId="0" fontId="105" fillId="20" borderId="0" xfId="0" applyFont="1" applyFill="1" applyAlignment="1">
      <alignment horizontal="center" vertical="center" wrapText="1"/>
    </xf>
    <xf numFmtId="0" fontId="105" fillId="18" borderId="0" xfId="0" applyFont="1" applyFill="1" applyAlignment="1">
      <alignment horizontal="center" vertical="center"/>
    </xf>
    <xf numFmtId="0" fontId="106" fillId="20" borderId="0" xfId="0" applyFont="1" applyFill="1" applyBorder="1" applyAlignment="1">
      <alignment horizontal="center" vertical="center" wrapText="1"/>
    </xf>
    <xf numFmtId="0" fontId="107" fillId="20" borderId="0" xfId="0" applyFont="1" applyFill="1" applyAlignment="1">
      <alignment horizontal="center" vertical="center"/>
    </xf>
    <xf numFmtId="169" fontId="109" fillId="18" borderId="0" xfId="0" applyNumberFormat="1" applyFont="1" applyFill="1" applyAlignment="1">
      <alignment horizontal="center" vertical="center"/>
    </xf>
    <xf numFmtId="169" fontId="111" fillId="19" borderId="0" xfId="0" applyNumberFormat="1" applyFont="1" applyFill="1" applyAlignment="1">
      <alignment horizontal="center" vertical="center"/>
    </xf>
    <xf numFmtId="49" fontId="93" fillId="14" borderId="0" xfId="0" applyNumberFormat="1" applyFont="1" applyFill="1" applyAlignment="1">
      <alignment horizontal="left" vertical="center"/>
    </xf>
    <xf numFmtId="49" fontId="91" fillId="14" borderId="0" xfId="0" applyNumberFormat="1" applyFont="1" applyFill="1" applyAlignment="1">
      <alignment horizontal="center" vertical="center"/>
    </xf>
    <xf numFmtId="0" fontId="96" fillId="19" borderId="0" xfId="0" applyFont="1" applyFill="1" applyAlignment="1">
      <alignment horizontal="center" vertical="center"/>
    </xf>
    <xf numFmtId="0" fontId="102" fillId="19" borderId="0" xfId="0" applyFont="1" applyFill="1" applyAlignment="1">
      <alignment horizontal="left" vertical="center" wrapText="1" indent="2"/>
    </xf>
    <xf numFmtId="0" fontId="102" fillId="19" borderId="0" xfId="0" applyFont="1" applyFill="1" applyAlignment="1">
      <alignment horizontal="left" vertical="center" indent="2"/>
    </xf>
    <xf numFmtId="49" fontId="93" fillId="14" borderId="0" xfId="0" applyNumberFormat="1" applyFont="1" applyFill="1" applyAlignment="1">
      <alignment horizontal="center" vertical="center" wrapText="1"/>
    </xf>
    <xf numFmtId="49" fontId="82" fillId="5" borderId="0" xfId="0" applyNumberFormat="1" applyFont="1" applyFill="1" applyAlignment="1">
      <alignment horizontal="right" vertical="center"/>
    </xf>
    <xf numFmtId="0" fontId="84" fillId="0" borderId="0" xfId="0" applyFont="1" applyAlignment="1">
      <alignment horizontal="center"/>
    </xf>
    <xf numFmtId="0" fontId="58" fillId="5" borderId="0" xfId="0" applyFont="1" applyFill="1" applyAlignment="1">
      <alignment horizontal="center" vertical="center"/>
    </xf>
    <xf numFmtId="0" fontId="82" fillId="5" borderId="0" xfId="0" applyFont="1" applyFill="1" applyAlignment="1">
      <alignment horizontal="right" vertical="center"/>
    </xf>
    <xf numFmtId="49" fontId="83" fillId="5" borderId="0" xfId="0" applyNumberFormat="1" applyFont="1" applyFill="1" applyAlignment="1">
      <alignment horizontal="center"/>
    </xf>
    <xf numFmtId="49" fontId="82" fillId="5" borderId="0" xfId="0" applyNumberFormat="1" applyFont="1" applyFill="1" applyAlignment="1">
      <alignment horizontal="center" vertical="center"/>
    </xf>
    <xf numFmtId="49" fontId="83" fillId="5" borderId="0" xfId="0" applyNumberFormat="1" applyFont="1" applyFill="1" applyAlignment="1">
      <alignment horizontal="left"/>
    </xf>
    <xf numFmtId="49" fontId="82" fillId="5" borderId="0" xfId="0" applyNumberFormat="1" applyFont="1" applyFill="1" applyAlignment="1">
      <alignment horizontal="left" vertical="center"/>
    </xf>
    <xf numFmtId="49" fontId="82" fillId="5" borderId="0" xfId="0" quotePrefix="1" applyNumberFormat="1" applyFont="1" applyFill="1" applyAlignment="1">
      <alignment horizontal="left" vertical="center"/>
    </xf>
    <xf numFmtId="0" fontId="82" fillId="5" borderId="0" xfId="0" applyFont="1" applyFill="1" applyAlignment="1">
      <alignment horizontal="left" vertical="center" wrapText="1"/>
    </xf>
    <xf numFmtId="0" fontId="82" fillId="5" borderId="0" xfId="0" applyFont="1" applyFill="1" applyAlignment="1">
      <alignment horizontal="center" vertical="center"/>
    </xf>
    <xf numFmtId="168" fontId="85" fillId="0" borderId="0" xfId="0" applyNumberFormat="1" applyFont="1" applyAlignment="1">
      <alignment horizontal="center" vertical="center"/>
    </xf>
    <xf numFmtId="0" fontId="132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9" fontId="86" fillId="0" borderId="0" xfId="0" applyNumberFormat="1" applyFont="1" applyAlignment="1">
      <alignment horizontal="center"/>
    </xf>
    <xf numFmtId="0" fontId="69" fillId="0" borderId="0" xfId="7" applyFont="1" applyBorder="1" applyAlignment="1">
      <alignment horizontal="center" vertical="center"/>
    </xf>
    <xf numFmtId="0" fontId="133" fillId="0" borderId="0" xfId="7" applyFont="1" applyBorder="1" applyAlignment="1">
      <alignment horizontal="center" vertical="center"/>
    </xf>
    <xf numFmtId="0" fontId="68" fillId="13" borderId="45" xfId="7" applyFont="1" applyFill="1" applyBorder="1" applyAlignment="1">
      <alignment vertical="center"/>
    </xf>
    <xf numFmtId="0" fontId="68" fillId="0" borderId="45" xfId="7" applyFont="1" applyFill="1" applyBorder="1" applyAlignment="1">
      <alignment vertical="center"/>
    </xf>
    <xf numFmtId="0" fontId="68" fillId="0" borderId="38" xfId="7" applyFont="1" applyBorder="1" applyAlignment="1">
      <alignment horizontal="left" indent="1"/>
    </xf>
    <xf numFmtId="0" fontId="68" fillId="0" borderId="0" xfId="7" applyFont="1" applyBorder="1" applyAlignment="1">
      <alignment horizontal="left" indent="1"/>
    </xf>
    <xf numFmtId="0" fontId="68" fillId="0" borderId="39" xfId="7" applyFont="1" applyBorder="1" applyAlignment="1">
      <alignment horizontal="left" indent="1"/>
    </xf>
    <xf numFmtId="49" fontId="69" fillId="0" borderId="0" xfId="8" applyNumberFormat="1" applyFont="1" applyFill="1" applyBorder="1" applyAlignment="1">
      <alignment horizontal="center" vertical="center"/>
    </xf>
    <xf numFmtId="0" fontId="69" fillId="0" borderId="0" xfId="8" applyNumberFormat="1" applyFont="1" applyFill="1" applyBorder="1" applyAlignment="1">
      <alignment horizontal="center" vertical="center"/>
    </xf>
    <xf numFmtId="2" fontId="72" fillId="6" borderId="26" xfId="7" applyNumberFormat="1" applyFont="1" applyFill="1" applyBorder="1" applyAlignment="1">
      <alignment horizontal="center" vertical="center"/>
    </xf>
    <xf numFmtId="2" fontId="72" fillId="6" borderId="27" xfId="7" applyNumberFormat="1" applyFont="1" applyFill="1" applyBorder="1" applyAlignment="1">
      <alignment horizontal="center" vertical="center"/>
    </xf>
    <xf numFmtId="2" fontId="72" fillId="6" borderId="28" xfId="7" applyNumberFormat="1" applyFont="1" applyFill="1" applyBorder="1" applyAlignment="1">
      <alignment horizontal="center" vertical="center"/>
    </xf>
    <xf numFmtId="166" fontId="75" fillId="0" borderId="31" xfId="9" applyNumberFormat="1" applyFont="1" applyBorder="1">
      <alignment horizontal="center" vertical="center"/>
    </xf>
    <xf numFmtId="166" fontId="75" fillId="0" borderId="29" xfId="9" applyNumberFormat="1" applyFont="1" applyBorder="1">
      <alignment horizontal="center" vertical="center"/>
    </xf>
    <xf numFmtId="166" fontId="75" fillId="0" borderId="32" xfId="9" applyNumberFormat="1" applyFont="1" applyBorder="1">
      <alignment horizontal="center" vertical="center"/>
    </xf>
    <xf numFmtId="9" fontId="77" fillId="0" borderId="34" xfId="10" applyFont="1" applyBorder="1" applyAlignment="1">
      <alignment horizontal="left" vertical="center" indent="1"/>
    </xf>
    <xf numFmtId="9" fontId="77" fillId="0" borderId="35" xfId="10" applyFont="1" applyBorder="1" applyAlignment="1">
      <alignment horizontal="left" vertical="center" indent="1"/>
    </xf>
    <xf numFmtId="9" fontId="77" fillId="0" borderId="36" xfId="10" applyFont="1" applyBorder="1" applyAlignment="1">
      <alignment horizontal="left" vertical="center" indent="1"/>
    </xf>
    <xf numFmtId="0" fontId="68" fillId="0" borderId="44" xfId="7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21" borderId="1" xfId="0" applyFont="1" applyFill="1" applyBorder="1" applyAlignment="1">
      <alignment horizontal="center" vertical="center"/>
    </xf>
    <xf numFmtId="0" fontId="27" fillId="21" borderId="2" xfId="0" applyFont="1" applyFill="1" applyBorder="1" applyAlignment="1">
      <alignment horizontal="center" vertical="center"/>
    </xf>
    <xf numFmtId="0" fontId="27" fillId="7" borderId="1" xfId="3" applyFont="1" applyFill="1" applyBorder="1" applyAlignment="1">
      <alignment horizontal="center" vertical="center" wrapText="1"/>
    </xf>
    <xf numFmtId="0" fontId="27" fillId="7" borderId="2" xfId="3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49" fontId="19" fillId="5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" fontId="48" fillId="21" borderId="1" xfId="0" applyNumberFormat="1" applyFont="1" applyFill="1" applyBorder="1" applyAlignment="1">
      <alignment horizontal="center" vertical="top" wrapText="1"/>
    </xf>
    <xf numFmtId="4" fontId="48" fillId="21" borderId="2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4" fontId="48" fillId="7" borderId="1" xfId="0" applyNumberFormat="1" applyFont="1" applyFill="1" applyBorder="1" applyAlignment="1">
      <alignment horizontal="center" vertical="center" wrapText="1"/>
    </xf>
    <xf numFmtId="4" fontId="48" fillId="7" borderId="2" xfId="0" applyNumberFormat="1" applyFont="1" applyFill="1" applyBorder="1" applyAlignment="1">
      <alignment horizontal="center" vertical="center" wrapText="1"/>
    </xf>
    <xf numFmtId="4" fontId="48" fillId="21" borderId="1" xfId="0" applyNumberFormat="1" applyFont="1" applyFill="1" applyBorder="1" applyAlignment="1">
      <alignment horizontal="center" vertical="center" wrapText="1"/>
    </xf>
    <xf numFmtId="4" fontId="48" fillId="21" borderId="2" xfId="0" applyNumberFormat="1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right" vertical="center"/>
    </xf>
    <xf numFmtId="0" fontId="19" fillId="11" borderId="0" xfId="0" applyFont="1" applyFill="1" applyAlignment="1">
      <alignment horizontal="left" vertical="center"/>
    </xf>
    <xf numFmtId="49" fontId="35" fillId="10" borderId="0" xfId="0" applyNumberFormat="1" applyFont="1" applyFill="1" applyAlignment="1">
      <alignment horizontal="center" vertical="center"/>
    </xf>
    <xf numFmtId="0" fontId="35" fillId="10" borderId="0" xfId="0" applyFont="1" applyFill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Border="1" applyAlignment="1">
      <alignment horizontal="center" vertical="center"/>
    </xf>
    <xf numFmtId="49" fontId="12" fillId="12" borderId="0" xfId="0" applyNumberFormat="1" applyFont="1" applyFill="1" applyBorder="1" applyAlignment="1">
      <alignment horizontal="center" vertical="center"/>
    </xf>
  </cellXfs>
  <cellStyles count="12">
    <cellStyle name="Filter Input Text" xfId="4" xr:uid="{00000000-0005-0000-0000-000000000000}"/>
    <cellStyle name="Key Metric Percentage" xfId="10" xr:uid="{00000000-0005-0000-0000-000001000000}"/>
    <cellStyle name="Key Metric Value" xfId="9" xr:uid="{00000000-0005-0000-0000-000002000000}"/>
    <cellStyle name="Milliers" xfId="6" builtinId="3"/>
    <cellStyle name="Normal" xfId="0" builtinId="0"/>
    <cellStyle name="Normal 2" xfId="1" xr:uid="{00000000-0005-0000-0000-000005000000}"/>
    <cellStyle name="Normal 3" xfId="2" xr:uid="{00000000-0005-0000-0000-000006000000}"/>
    <cellStyle name="Normal 4" xfId="7" xr:uid="{00000000-0005-0000-0000-000007000000}"/>
    <cellStyle name="Normal 5" xfId="3" xr:uid="{00000000-0005-0000-0000-000008000000}"/>
    <cellStyle name="Normal 7" xfId="11" xr:uid="{00000000-0005-0000-0000-000009000000}"/>
    <cellStyle name="Pourcentage" xfId="5" builtinId="5"/>
    <cellStyle name="Titre 1 2" xfId="8" xr:uid="{00000000-0005-0000-0000-00000B000000}"/>
  </cellStyles>
  <dxfs count="12">
    <dxf>
      <font>
        <b/>
        <i val="0"/>
        <u val="none"/>
        <color rgb="FFFF0000"/>
      </font>
      <fill>
        <patternFill>
          <bgColor rgb="FFFFFFFF"/>
        </patternFill>
      </fill>
    </dxf>
    <dxf>
      <font>
        <b/>
        <i val="0"/>
        <u val="none"/>
        <color rgb="FF228B22"/>
      </font>
      <fill>
        <patternFill>
          <bgColor rgb="FFFFFFFF"/>
        </patternFill>
      </fill>
    </dxf>
    <dxf>
      <font>
        <b/>
        <i val="0"/>
        <u val="none"/>
        <color rgb="FF0064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  <dxf>
      <font>
        <b/>
        <i val="0"/>
        <u val="none"/>
        <color rgb="FF228B22"/>
      </font>
      <fill>
        <patternFill>
          <bgColor rgb="FFFFFFFF"/>
        </patternFill>
      </fill>
    </dxf>
    <dxf>
      <font>
        <b/>
        <i val="0"/>
        <u val="none"/>
        <color rgb="FF0064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  <dxf>
      <font>
        <b/>
        <i val="0"/>
        <u val="none"/>
        <color rgb="FF228B22"/>
      </font>
      <fill>
        <patternFill>
          <bgColor rgb="FFFFFFFF"/>
        </patternFill>
      </fill>
    </dxf>
    <dxf>
      <font>
        <b/>
        <i val="0"/>
        <u val="none"/>
        <color rgb="FF0064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A678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02-4E24-A9AC-06E0A3126E23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02-4E24-A9AC-06E0A3126E23}"/>
              </c:ext>
            </c:extLst>
          </c:dPt>
          <c:val>
            <c:numRef>
              <c:f>'Dashboard Finance'!$AE$13:$AF$13</c:f>
              <c:numCache>
                <c:formatCode>0%</c:formatCode>
                <c:ptCount val="2"/>
                <c:pt idx="0">
                  <c:v>0.98906081626342968</c:v>
                </c:pt>
                <c:pt idx="1">
                  <c:v>1.0939183736570324E-2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2-4E24-A9AC-06E0A3126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797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C3-4941-A781-8910B60D4E7C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C3-4941-A781-8910B60D4E7C}"/>
              </c:ext>
            </c:extLst>
          </c:dPt>
          <c:val>
            <c:numRef>
              <c:f>'Dashboard Finance'!$AE$8:$AF$8</c:f>
              <c:numCache>
                <c:formatCode>0%</c:formatCode>
                <c:ptCount val="2"/>
                <c:pt idx="0">
                  <c:v>0.92781785929621341</c:v>
                </c:pt>
                <c:pt idx="1">
                  <c:v>7.218214070378659E-2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C3-4941-A781-8910B60D4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A67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89-4880-AE1C-3D110372F613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89-4880-AE1C-3D110372F613}"/>
              </c:ext>
            </c:extLst>
          </c:dPt>
          <c:val>
            <c:numRef>
              <c:f>'Dashboard Finance'!$AE$11:$AF$11</c:f>
              <c:numCache>
                <c:formatCode>0%</c:formatCode>
                <c:ptCount val="2"/>
                <c:pt idx="0">
                  <c:v>0.99478667315206459</c:v>
                </c:pt>
                <c:pt idx="1">
                  <c:v>5.2133268479354067E-3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89-4880-AE1C-3D110372F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1A678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0B-4689-B0AE-22D0E07AD39C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0B-4689-B0AE-22D0E07AD39C}"/>
              </c:ext>
            </c:extLst>
          </c:dPt>
          <c:val>
            <c:numRef>
              <c:f>'Dashboard Finance'!$AE$8:$AF$8</c:f>
              <c:numCache>
                <c:formatCode>0%</c:formatCode>
                <c:ptCount val="2"/>
                <c:pt idx="0">
                  <c:v>0.92781785929621341</c:v>
                </c:pt>
                <c:pt idx="1">
                  <c:v>7.218214070378659E-2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0B-4689-B0AE-22D0E07AD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9953075111869E-2"/>
          <c:y val="9.0566064645985628E-2"/>
          <c:w val="0.96474829602044343"/>
          <c:h val="0.80642484220022048"/>
        </c:manualLayout>
      </c:layout>
      <c:barChart>
        <c:barDir val="col"/>
        <c:grouping val="clustered"/>
        <c:varyColors val="0"/>
        <c:ser>
          <c:idx val="0"/>
          <c:order val="0"/>
          <c:tx>
            <c:v>Solde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2</c:v>
              </c:pt>
            </c:strLit>
          </c:cat>
          <c:val>
            <c:numLit>
              <c:formatCode>General</c:formatCode>
              <c:ptCount val="2"/>
              <c:pt idx="0">
                <c:v>1894.3</c:v>
              </c:pt>
              <c:pt idx="1">
                <c:v>1247.3</c:v>
              </c:pt>
            </c:numLit>
          </c:val>
          <c:extLst>
            <c:ext xmlns:c16="http://schemas.microsoft.com/office/drawing/2014/chart" uri="{C3380CC4-5D6E-409C-BE32-E72D297353CC}">
              <c16:uniqueId val="{00000002-4073-479C-8E01-675A7869A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856048"/>
        <c:axId val="436857032"/>
      </c:barChart>
      <c:catAx>
        <c:axId val="43685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57032"/>
        <c:crosses val="autoZero"/>
        <c:auto val="1"/>
        <c:lblAlgn val="ctr"/>
        <c:lblOffset val="100"/>
        <c:noMultiLvlLbl val="0"/>
      </c:catAx>
      <c:valAx>
        <c:axId val="436857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685604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D-470A-BA19-C475AA31EB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AD-470A-BA19-C475AA31EB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AD-470A-BA19-C475AA31EB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AD-470A-BA19-C475AA31EB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AD-470A-BA19-C475AA31EB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AD-470A-BA19-C475AA31EB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AD-470A-BA19-C475AA31EB79}"/>
              </c:ext>
            </c:extLst>
          </c:dPt>
          <c:val>
            <c:numRef>
              <c:f>'Suivi de gestion'!$B$10:$B$16</c:f>
              <c:numCache>
                <c:formatCode>0%</c:formatCode>
                <c:ptCount val="7"/>
                <c:pt idx="0">
                  <c:v>0.20166171608185654</c:v>
                </c:pt>
                <c:pt idx="6">
                  <c:v>0.79833828391814343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0A-BA19-C475AA31E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370336579464"/>
          <c:y val="5.0925909088153816E-2"/>
          <c:w val="0.82876300656592683"/>
          <c:h val="0.79224482356372117"/>
        </c:manualLayout>
      </c:layout>
      <c:barChart>
        <c:barDir val="col"/>
        <c:grouping val="clustered"/>
        <c:varyColors val="0"/>
        <c:ser>
          <c:idx val="0"/>
          <c:order val="0"/>
          <c:tx>
            <c:v>Produits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'Suivi de gestion'!$F$8</c:f>
              <c:numCache>
                <c:formatCode>#\ ##0\ "€"</c:formatCode>
                <c:ptCount val="1"/>
                <c:pt idx="0">
                  <c:v>821895.65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4-497E-AC7D-D5EF471245AD}"/>
            </c:ext>
          </c:extLst>
        </c:ser>
        <c:ser>
          <c:idx val="1"/>
          <c:order val="1"/>
          <c:tx>
            <c:v>Charges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'Suivi de gestion'!$F$12</c:f>
              <c:numCache>
                <c:formatCode>#\ ##0\ "€"</c:formatCode>
                <c:ptCount val="1"/>
                <c:pt idx="0">
                  <c:v>207612.34999999998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4-497E-AC7D-D5EF4712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"/>
        <c:axId val="226015984"/>
        <c:axId val="433714872"/>
      </c:barChart>
      <c:catAx>
        <c:axId val="226015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714872"/>
        <c:crosses val="autoZero"/>
        <c:auto val="1"/>
        <c:lblAlgn val="ctr"/>
        <c:lblOffset val="100"/>
        <c:tickLblSkip val="1"/>
        <c:noMultiLvlLbl val="0"/>
      </c:catAx>
      <c:valAx>
        <c:axId val="433714872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01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771098197108235"/>
          <c:y val="0.8894670036915131"/>
          <c:w val="0.29543648111271475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Palmarès comptes de charges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Solde Tenue de Compte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601020</c:v>
              </c:pt>
              <c:pt idx="1">
                <c:v>612200</c:v>
              </c:pt>
              <c:pt idx="2">
                <c:v>606110</c:v>
              </c:pt>
              <c:pt idx="3">
                <c:v>681120</c:v>
              </c:pt>
              <c:pt idx="4">
                <c:v>64110000</c:v>
              </c:pt>
              <c:pt idx="5">
                <c:v>615510</c:v>
              </c:pt>
              <c:pt idx="6">
                <c:v>626200</c:v>
              </c:pt>
              <c:pt idx="7">
                <c:v>613500</c:v>
              </c:pt>
            </c:strLit>
          </c:cat>
          <c:val>
            <c:numLit>
              <c:formatCode>General</c:formatCode>
              <c:ptCount val="8"/>
              <c:pt idx="0">
                <c:v>-109296.65</c:v>
              </c:pt>
              <c:pt idx="1">
                <c:v>-53392.6</c:v>
              </c:pt>
              <c:pt idx="2">
                <c:v>-51832.54</c:v>
              </c:pt>
              <c:pt idx="3">
                <c:v>-24331.93</c:v>
              </c:pt>
              <c:pt idx="4">
                <c:v>-11434</c:v>
              </c:pt>
              <c:pt idx="5">
                <c:v>-9878.52</c:v>
              </c:pt>
              <c:pt idx="6">
                <c:v>-9878.52</c:v>
              </c:pt>
              <c:pt idx="7">
                <c:v>-4983.33</c:v>
              </c:pt>
            </c:numLit>
          </c:val>
          <c:extLst>
            <c:ext xmlns:c16="http://schemas.microsoft.com/office/drawing/2014/chart" uri="{C3380CC4-5D6E-409C-BE32-E72D297353CC}">
              <c16:uniqueId val="{00000001-CCB6-4631-9DEC-D65FE9DB5B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80935856"/>
        <c:axId val="279699480"/>
      </c:barChart>
      <c:catAx>
        <c:axId val="280935856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9699480"/>
        <c:crosses val="autoZero"/>
        <c:auto val="1"/>
        <c:lblAlgn val="ctr"/>
        <c:lblOffset val="100"/>
        <c:noMultiLvlLbl val="0"/>
      </c:catAx>
      <c:valAx>
        <c:axId val="27969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093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Palmarès comptes de produits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2229286486814311E-2"/>
          <c:y val="0.1245741774242"/>
          <c:w val="0.86857475934891959"/>
          <c:h val="0.73014215883616329"/>
        </c:manualLayout>
      </c:layout>
      <c:barChart>
        <c:barDir val="bar"/>
        <c:grouping val="clustered"/>
        <c:varyColors val="0"/>
        <c:ser>
          <c:idx val="0"/>
          <c:order val="0"/>
          <c:tx>
            <c:v>Solde Tenue de Compte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701020</c:v>
              </c:pt>
              <c:pt idx="1">
                <c:v>707100</c:v>
              </c:pt>
              <c:pt idx="2">
                <c:v>706000</c:v>
              </c:pt>
              <c:pt idx="3">
                <c:v>701090</c:v>
              </c:pt>
              <c:pt idx="4">
                <c:v>703000</c:v>
              </c:pt>
              <c:pt idx="5">
                <c:v>701010</c:v>
              </c:pt>
              <c:pt idx="6">
                <c:v>708500</c:v>
              </c:pt>
            </c:strLit>
          </c:cat>
          <c:val>
            <c:numLit>
              <c:formatCode>General</c:formatCode>
              <c:ptCount val="7"/>
              <c:pt idx="0">
                <c:v>1708949.12</c:v>
              </c:pt>
              <c:pt idx="1">
                <c:v>131165.54999999999</c:v>
              </c:pt>
              <c:pt idx="2">
                <c:v>64111.08</c:v>
              </c:pt>
              <c:pt idx="3">
                <c:v>55489.98</c:v>
              </c:pt>
              <c:pt idx="4">
                <c:v>37375</c:v>
              </c:pt>
              <c:pt idx="5">
                <c:v>28377.77</c:v>
              </c:pt>
              <c:pt idx="6">
                <c:v>1000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652-41CF-863C-4264241C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784911896"/>
        <c:axId val="7849122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Solde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3652-41CF-863C-4264241CBEFF}"/>
                  </c:ext>
                </c:extLst>
              </c15:ser>
            </c15:filteredBarSeries>
          </c:ext>
        </c:extLst>
      </c:barChart>
      <c:catAx>
        <c:axId val="784911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4912224"/>
        <c:crosses val="autoZero"/>
        <c:auto val="1"/>
        <c:lblAlgn val="ctr"/>
        <c:lblOffset val="100"/>
        <c:tickMarkSkip val="1"/>
        <c:noMultiLvlLbl val="0"/>
      </c:catAx>
      <c:valAx>
        <c:axId val="78491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491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953AA9-F419-4D85-8264-6D3FB67A4C32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72A1AD0-C06C-4F36-AA2F-C90DA12820D7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A2D63F0-97C1-4DF3-91CF-7B004F83B72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F561E572-A75A-4A7B-825B-BEA83A7D0712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340202</xdr:colOff>
      <xdr:row>5</xdr:row>
      <xdr:rowOff>80631</xdr:rowOff>
    </xdr:from>
    <xdr:to>
      <xdr:col>0</xdr:col>
      <xdr:colOff>1283402</xdr:colOff>
      <xdr:row>8</xdr:row>
      <xdr:rowOff>181149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803C4222-D135-4294-BCD8-25B9160DDB65}"/>
            </a:ext>
          </a:extLst>
        </xdr:cNvPr>
        <xdr:cNvSpPr/>
      </xdr:nvSpPr>
      <xdr:spPr>
        <a:xfrm>
          <a:off x="340202" y="1709406"/>
          <a:ext cx="943200" cy="929193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12</xdr:col>
      <xdr:colOff>691656</xdr:colOff>
      <xdr:row>16</xdr:row>
      <xdr:rowOff>150772</xdr:rowOff>
    </xdr:from>
    <xdr:to>
      <xdr:col>15</xdr:col>
      <xdr:colOff>550336</xdr:colOff>
      <xdr:row>22</xdr:row>
      <xdr:rowOff>148168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DB92631-34FB-4928-98F5-3613FDE68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381000</xdr:colOff>
      <xdr:row>20</xdr:row>
      <xdr:rowOff>4</xdr:rowOff>
    </xdr:from>
    <xdr:to>
      <xdr:col>1</xdr:col>
      <xdr:colOff>38010</xdr:colOff>
      <xdr:row>22</xdr:row>
      <xdr:rowOff>43932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6388212-A703-4A9D-B5BF-3A5DCC0FE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276854"/>
          <a:ext cx="1019085" cy="1091678"/>
        </a:xfrm>
        <a:prstGeom prst="rect">
          <a:avLst/>
        </a:prstGeom>
      </xdr:spPr>
    </xdr:pic>
    <xdr:clientData/>
  </xdr:twoCellAnchor>
  <xdr:twoCellAnchor>
    <xdr:from>
      <xdr:col>9</xdr:col>
      <xdr:colOff>78442</xdr:colOff>
      <xdr:row>10</xdr:row>
      <xdr:rowOff>56031</xdr:rowOff>
    </xdr:from>
    <xdr:to>
      <xdr:col>10</xdr:col>
      <xdr:colOff>550770</xdr:colOff>
      <xdr:row>15</xdr:row>
      <xdr:rowOff>44824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808FAD9E-37B5-4F2C-97D3-416693145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78442</xdr:colOff>
      <xdr:row>19</xdr:row>
      <xdr:rowOff>41705</xdr:rowOff>
    </xdr:from>
    <xdr:to>
      <xdr:col>10</xdr:col>
      <xdr:colOff>550770</xdr:colOff>
      <xdr:row>22</xdr:row>
      <xdr:rowOff>201077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8174F2E3-2F5C-40E2-9CB7-06F39FAB7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463467</xdr:colOff>
      <xdr:row>20</xdr:row>
      <xdr:rowOff>146848</xdr:rowOff>
    </xdr:from>
    <xdr:to>
      <xdr:col>5</xdr:col>
      <xdr:colOff>1310069</xdr:colOff>
      <xdr:row>21</xdr:row>
      <xdr:rowOff>735112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237143B9-8073-4605-8504-84BF3A4C69A6}"/>
            </a:ext>
          </a:extLst>
        </xdr:cNvPr>
        <xdr:cNvSpPr/>
      </xdr:nvSpPr>
      <xdr:spPr>
        <a:xfrm>
          <a:off x="4282992" y="5423698"/>
          <a:ext cx="846602" cy="845439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1"/>
              </a:solidFill>
            </a:ln>
          </a:endParaRPr>
        </a:p>
      </xdr:txBody>
    </xdr:sp>
    <xdr:clientData/>
  </xdr:twoCellAnchor>
  <xdr:twoCellAnchor>
    <xdr:from>
      <xdr:col>3</xdr:col>
      <xdr:colOff>44824</xdr:colOff>
      <xdr:row>11</xdr:row>
      <xdr:rowOff>168089</xdr:rowOff>
    </xdr:from>
    <xdr:to>
      <xdr:col>5</xdr:col>
      <xdr:colOff>102534</xdr:colOff>
      <xdr:row>16</xdr:row>
      <xdr:rowOff>134470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AEB2F7B9-883F-43A1-88D1-04A048206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426386</xdr:colOff>
      <xdr:row>12</xdr:row>
      <xdr:rowOff>114862</xdr:rowOff>
    </xdr:from>
    <xdr:to>
      <xdr:col>5</xdr:col>
      <xdr:colOff>1369586</xdr:colOff>
      <xdr:row>15</xdr:row>
      <xdr:rowOff>181762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A0742E90-A2F1-44B0-A455-883029EA6D48}"/>
            </a:ext>
          </a:extLst>
        </xdr:cNvPr>
        <xdr:cNvSpPr/>
      </xdr:nvSpPr>
      <xdr:spPr>
        <a:xfrm>
          <a:off x="4245911" y="3486712"/>
          <a:ext cx="943200" cy="924150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1057</xdr:colOff>
      <xdr:row>3</xdr:row>
      <xdr:rowOff>52917</xdr:rowOff>
    </xdr:from>
    <xdr:to>
      <xdr:col>17</xdr:col>
      <xdr:colOff>21167</xdr:colOff>
      <xdr:row>9</xdr:row>
      <xdr:rowOff>31750</xdr:rowOff>
    </xdr:to>
    <xdr:graphicFrame macro="">
      <xdr:nvGraphicFramePr>
        <xdr:cNvPr id="11" name="Graphique_AD4">
          <a:extLst>
            <a:ext uri="{FF2B5EF4-FFF2-40B4-BE49-F238E27FC236}">
              <a16:creationId xmlns:a16="http://schemas.microsoft.com/office/drawing/2014/main" id="{4051A69E-D046-45D7-908C-FDD3AA71D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66675</xdr:rowOff>
    </xdr:from>
    <xdr:to>
      <xdr:col>4</xdr:col>
      <xdr:colOff>200025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337B41D-498F-4A0C-B2D4-AAE0F9D46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161925</xdr:rowOff>
    </xdr:from>
    <xdr:to>
      <xdr:col>13</xdr:col>
      <xdr:colOff>752475</xdr:colOff>
      <xdr:row>31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7E88BE5-0D74-40C3-8A06-9677F25CF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5</xdr:col>
      <xdr:colOff>0</xdr:colOff>
      <xdr:row>30</xdr:row>
      <xdr:rowOff>85725</xdr:rowOff>
    </xdr:to>
    <xdr:graphicFrame macro="">
      <xdr:nvGraphicFramePr>
        <xdr:cNvPr id="3" name="Graphique_A8">
          <a:extLst>
            <a:ext uri="{FF2B5EF4-FFF2-40B4-BE49-F238E27FC236}">
              <a16:creationId xmlns:a16="http://schemas.microsoft.com/office/drawing/2014/main" id="{6D260AA8-CC9D-4F4D-AAE1-775D70A6D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190498</xdr:rowOff>
    </xdr:from>
    <xdr:to>
      <xdr:col>8</xdr:col>
      <xdr:colOff>9525</xdr:colOff>
      <xdr:row>29</xdr:row>
      <xdr:rowOff>38099</xdr:rowOff>
    </xdr:to>
    <xdr:graphicFrame macro="">
      <xdr:nvGraphicFramePr>
        <xdr:cNvPr id="2" name="Graphique_A8">
          <a:extLst>
            <a:ext uri="{FF2B5EF4-FFF2-40B4-BE49-F238E27FC236}">
              <a16:creationId xmlns:a16="http://schemas.microsoft.com/office/drawing/2014/main" id="{AF45E8E8-D763-4F8A-9F77-A06A1A212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X21" sqref="X21"/>
    </sheetView>
  </sheetViews>
  <sheetFormatPr baseColWidth="10" defaultRowHeight="15" x14ac:dyDescent="0.25"/>
  <cols>
    <col min="19" max="19" width="15.85546875" customWidth="1"/>
  </cols>
  <sheetData>
    <row r="1" spans="1:39" ht="15" customHeight="1" x14ac:dyDescent="0.35">
      <c r="A1" s="297" t="s">
        <v>330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8"/>
      <c r="M1" s="298"/>
      <c r="N1" s="294"/>
      <c r="O1" s="105"/>
      <c r="P1" s="298"/>
      <c r="Q1" s="298"/>
      <c r="R1" s="294"/>
      <c r="S1" s="105"/>
      <c r="T1" s="298"/>
      <c r="U1" s="298"/>
      <c r="V1" s="294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26.25" x14ac:dyDescent="0.3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5"/>
      <c r="O2" s="105"/>
      <c r="P2" s="298"/>
      <c r="Q2" s="298"/>
      <c r="R2" s="295"/>
      <c r="S2" s="105"/>
      <c r="T2" s="298"/>
      <c r="U2" s="298"/>
      <c r="V2" s="295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7" spans="1:39" ht="38.25" x14ac:dyDescent="0.65">
      <c r="B7" s="107" t="s">
        <v>331</v>
      </c>
      <c r="R7" s="293" t="s">
        <v>545</v>
      </c>
    </row>
    <row r="8" spans="1:39" ht="19.5" x14ac:dyDescent="0.25">
      <c r="B8" s="108"/>
    </row>
    <row r="9" spans="1:39" ht="19.5" x14ac:dyDescent="0.25">
      <c r="B9" s="108"/>
    </row>
    <row r="10" spans="1:39" ht="19.5" x14ac:dyDescent="0.25">
      <c r="B10" s="108"/>
    </row>
    <row r="11" spans="1:39" ht="19.5" x14ac:dyDescent="0.25">
      <c r="B11" s="108"/>
    </row>
    <row r="12" spans="1:39" ht="25.5" x14ac:dyDescent="0.5">
      <c r="B12" s="107" t="s">
        <v>332</v>
      </c>
    </row>
    <row r="13" spans="1:39" ht="19.5" x14ac:dyDescent="0.25">
      <c r="B13" s="108"/>
    </row>
    <row r="14" spans="1:39" ht="19.5" x14ac:dyDescent="0.25">
      <c r="B14" s="108"/>
    </row>
    <row r="15" spans="1:39" ht="19.5" x14ac:dyDescent="0.25">
      <c r="B15" s="108"/>
    </row>
    <row r="16" spans="1:39" ht="19.5" x14ac:dyDescent="0.25">
      <c r="B16" s="108"/>
    </row>
    <row r="17" spans="1:39" ht="25.5" x14ac:dyDescent="0.5">
      <c r="B17" s="107" t="s">
        <v>333</v>
      </c>
    </row>
    <row r="22" spans="1:39" ht="15" customHeight="1" x14ac:dyDescent="0.25">
      <c r="A22" s="296" t="s">
        <v>334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ht="15" customHeight="1" x14ac:dyDescent="0.25">
      <c r="A23" s="296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39" ht="15" customHeight="1" x14ac:dyDescent="0.25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39" ht="15" customHeight="1" x14ac:dyDescent="0.25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</row>
    <row r="26" spans="1:39" s="110" customFormat="1" ht="15" customHeight="1" x14ac:dyDescent="0.25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</row>
    <row r="27" spans="1:39" s="110" customFormat="1" ht="15" customHeight="1" x14ac:dyDescent="0.25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39" s="110" customFormat="1" ht="15" customHeight="1" x14ac:dyDescent="0.25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39" s="110" customFormat="1" ht="7.5" customHeight="1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s="110" customFormat="1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s="110" customFormat="1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s="110" customFormat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s="110" customFormat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O38"/>
  <sheetViews>
    <sheetView showGridLines="0" zoomScaleNormal="100" workbookViewId="0">
      <selection activeCell="F26" sqref="F26"/>
    </sheetView>
  </sheetViews>
  <sheetFormatPr baseColWidth="10" defaultRowHeight="15" x14ac:dyDescent="0.25"/>
  <cols>
    <col min="1" max="1" width="15.28515625" style="49" customWidth="1"/>
    <col min="2" max="2" width="35.7109375" style="49" customWidth="1"/>
    <col min="3" max="5" width="17.85546875" style="49" customWidth="1"/>
    <col min="6" max="6" width="17" style="49" customWidth="1"/>
    <col min="7" max="8" width="13.7109375" style="49" customWidth="1"/>
    <col min="9" max="9" width="21.85546875" style="49" customWidth="1"/>
    <col min="10" max="16384" width="11.42578125" style="49"/>
  </cols>
  <sheetData>
    <row r="1" spans="1:15" ht="30.75" x14ac:dyDescent="0.4">
      <c r="A1" s="381" t="s">
        <v>268</v>
      </c>
      <c r="B1" s="381"/>
      <c r="C1" s="381"/>
      <c r="D1" s="381"/>
      <c r="E1" s="381"/>
      <c r="F1" s="93" t="s">
        <v>119</v>
      </c>
      <c r="G1" s="94"/>
      <c r="H1" s="94"/>
      <c r="K1" s="95"/>
    </row>
    <row r="2" spans="1:15" ht="16.5" x14ac:dyDescent="0.3">
      <c r="A2" s="96"/>
      <c r="B2" s="96"/>
      <c r="C2" s="96"/>
      <c r="I2" s="96"/>
      <c r="J2" s="96"/>
      <c r="K2" s="96"/>
    </row>
    <row r="3" spans="1:15" ht="24" customHeight="1" x14ac:dyDescent="0.3">
      <c r="A3" s="382" t="s">
        <v>120</v>
      </c>
      <c r="B3" s="383"/>
      <c r="C3" s="96"/>
      <c r="I3" s="96"/>
      <c r="J3" s="96"/>
      <c r="K3" s="96"/>
    </row>
    <row r="4" spans="1:15" s="99" customFormat="1" ht="18.75" customHeight="1" x14ac:dyDescent="0.25">
      <c r="A4" s="97" t="s">
        <v>7</v>
      </c>
      <c r="B4" s="98" t="s">
        <v>5</v>
      </c>
      <c r="I4" s="100"/>
      <c r="J4" s="100"/>
      <c r="K4" s="100"/>
      <c r="O4" s="101"/>
    </row>
    <row r="5" spans="1:15" s="99" customFormat="1" ht="18.75" customHeight="1" x14ac:dyDescent="0.25">
      <c r="A5" s="97" t="s">
        <v>130</v>
      </c>
      <c r="B5" s="102">
        <v>201703</v>
      </c>
      <c r="I5" s="100"/>
      <c r="J5" s="100"/>
      <c r="K5" s="100"/>
    </row>
    <row r="6" spans="1:15" s="99" customFormat="1" ht="18.75" customHeight="1" x14ac:dyDescent="0.25">
      <c r="A6" s="103" t="s">
        <v>269</v>
      </c>
      <c r="B6" s="104" t="s">
        <v>5</v>
      </c>
      <c r="I6" s="100"/>
      <c r="J6" s="100"/>
      <c r="K6" s="100"/>
    </row>
    <row r="7" spans="1:15" ht="16.5" x14ac:dyDescent="0.3">
      <c r="I7" s="96"/>
      <c r="J7" s="96"/>
      <c r="K7" s="96"/>
    </row>
    <row r="9" spans="1:15" x14ac:dyDescent="0.25">
      <c r="A9" s="49" t="str">
        <f>_xll.Assistant.XL.RIK_AL("AEO02__2_0_1,F=B='1',U='0',I='0',FN='Arial',FS='10',FC='#FFFFFF',BC='#4682B4',AH='2',AV='1',Br=[$top-$bottom],BrS='1',BrC='#000000'_1,C=Total,F=B='1',U='0',I='0',FN='Arial',FS='10',FC='#000000',BC='#E6E6FA',AH='2',AV='1'"&amp;",Br=[$top-$bottom],BrS='1',BrC='#778899'_{0},F,N_0_0_1_D=16x3;INF02@L=N° compte,E=0,G=0,T=0,P=0,F=[1001|1],Y=1,O=NF='Texte'_B='0'_U='0'_I='0'_FN='Arial'_FS='10'_FC='#000000'_BC='#FFFFFF'_AH='1'_AV='1'_Br=[$left]_BrS='1'_"&amp;"BrC='#000000'_WpT='0':L=Intitulé de compte,E=0,G=0,T=0,P=0,F=[1001|3],Y=1,O=NF='Texte'_B='0'_U='0'_I='0'_FN='Arial'_FS='10'_FC='#000000'_BC='#FFFFFF'_AH='1'_AV='1'_Br=[]_BrS='0'_BrC='#FFFFFF'_WpT='0':L=Solde,E=1,G=0,T=1,"&amp;"P=1,F=[1031],Y=1,O=NF='Nombre'_B='0'_U='0'_I='0'_FN='Arial'_FS='10'_FC='#000000'_BC='#FFFFFF'_AH='3'_AV='1'_Br=[$left-$right]_BrS='1'_BrC='#000000'_WpT='0',C=*-1:@R=A,S=1044,V=OUI:R=B,S=1084,V=*:R=C,S=1000,V={1}:R=D,S=10"&amp;"89,V={2}:R=E,S=1001|5,V=Charge:R=F,S=1012|3,V=&lt;&gt;Situation:",$B$6,$B$4,$B$5)</f>
        <v/>
      </c>
    </row>
    <row r="10" spans="1:15" x14ac:dyDescent="0.25">
      <c r="A10" s="122" t="s">
        <v>122</v>
      </c>
      <c r="B10" s="121" t="s">
        <v>270</v>
      </c>
      <c r="C10" s="123" t="s">
        <v>0</v>
      </c>
      <c r="D10"/>
      <c r="E10"/>
    </row>
    <row r="11" spans="1:15" x14ac:dyDescent="0.25">
      <c r="A11" s="33" t="s">
        <v>65</v>
      </c>
      <c r="B11" s="87" t="s">
        <v>66</v>
      </c>
      <c r="C11" s="111">
        <v>59562.02</v>
      </c>
      <c r="D11"/>
      <c r="E11"/>
    </row>
    <row r="12" spans="1:15" x14ac:dyDescent="0.25">
      <c r="A12" s="33" t="s">
        <v>59</v>
      </c>
      <c r="B12" s="87" t="s">
        <v>60</v>
      </c>
      <c r="C12" s="111">
        <v>44063.37</v>
      </c>
      <c r="D12"/>
      <c r="E12"/>
    </row>
    <row r="13" spans="1:15" x14ac:dyDescent="0.25">
      <c r="A13" s="33" t="s">
        <v>71</v>
      </c>
      <c r="B13" s="87" t="s">
        <v>72</v>
      </c>
      <c r="C13" s="111">
        <v>38358.370000000003</v>
      </c>
      <c r="D13"/>
      <c r="E13"/>
      <c r="F13" s="48"/>
      <c r="G13" s="48"/>
      <c r="H13" s="48"/>
    </row>
    <row r="14" spans="1:15" x14ac:dyDescent="0.25">
      <c r="A14" s="33" t="s">
        <v>566</v>
      </c>
      <c r="B14" s="87" t="s">
        <v>567</v>
      </c>
      <c r="C14" s="111">
        <v>21902.52</v>
      </c>
      <c r="D14"/>
      <c r="E14"/>
    </row>
    <row r="15" spans="1:15" x14ac:dyDescent="0.25">
      <c r="A15" s="33" t="s">
        <v>69</v>
      </c>
      <c r="B15" s="87" t="s">
        <v>70</v>
      </c>
      <c r="C15" s="111">
        <v>19390.689999999999</v>
      </c>
      <c r="D15"/>
      <c r="E15"/>
    </row>
    <row r="16" spans="1:15" x14ac:dyDescent="0.25">
      <c r="A16" s="33" t="s">
        <v>73</v>
      </c>
      <c r="B16" s="87" t="s">
        <v>74</v>
      </c>
      <c r="C16" s="111">
        <v>8220</v>
      </c>
      <c r="D16"/>
      <c r="E16"/>
      <c r="F16" s="48"/>
      <c r="G16" s="48"/>
      <c r="H16" s="48"/>
    </row>
    <row r="17" spans="1:8" x14ac:dyDescent="0.25">
      <c r="A17" s="33" t="s">
        <v>75</v>
      </c>
      <c r="B17" s="87" t="s">
        <v>76</v>
      </c>
      <c r="C17" s="111">
        <v>5000</v>
      </c>
      <c r="D17" s="48"/>
      <c r="E17" s="48"/>
    </row>
    <row r="18" spans="1:8" x14ac:dyDescent="0.25">
      <c r="A18" s="33" t="s">
        <v>67</v>
      </c>
      <c r="B18" s="87" t="s">
        <v>68</v>
      </c>
      <c r="C18" s="111">
        <v>3458.21</v>
      </c>
    </row>
    <row r="19" spans="1:8" x14ac:dyDescent="0.25">
      <c r="A19" s="33" t="s">
        <v>93</v>
      </c>
      <c r="B19" s="87" t="s">
        <v>94</v>
      </c>
      <c r="C19" s="111">
        <v>3084.41</v>
      </c>
    </row>
    <row r="20" spans="1:8" x14ac:dyDescent="0.25">
      <c r="A20" s="33" t="s">
        <v>61</v>
      </c>
      <c r="B20" s="87" t="s">
        <v>62</v>
      </c>
      <c r="C20" s="111">
        <v>1967.02</v>
      </c>
      <c r="D20" s="48"/>
      <c r="E20" s="48"/>
    </row>
    <row r="21" spans="1:8" x14ac:dyDescent="0.25">
      <c r="A21" s="33" t="s">
        <v>81</v>
      </c>
      <c r="B21" s="87" t="s">
        <v>82</v>
      </c>
      <c r="C21" s="111">
        <v>1809.74</v>
      </c>
    </row>
    <row r="22" spans="1:8" x14ac:dyDescent="0.25">
      <c r="A22" s="33" t="s">
        <v>85</v>
      </c>
      <c r="B22" s="87" t="s">
        <v>86</v>
      </c>
      <c r="C22" s="111">
        <v>530</v>
      </c>
    </row>
    <row r="23" spans="1:8" x14ac:dyDescent="0.25">
      <c r="A23" s="33" t="s">
        <v>564</v>
      </c>
      <c r="B23" s="87" t="s">
        <v>565</v>
      </c>
      <c r="C23" s="111">
        <v>214</v>
      </c>
    </row>
    <row r="24" spans="1:8" x14ac:dyDescent="0.25">
      <c r="A24" s="33" t="s">
        <v>91</v>
      </c>
      <c r="B24" s="87" t="s">
        <v>92</v>
      </c>
      <c r="C24" s="111">
        <v>52</v>
      </c>
      <c r="D24" s="47"/>
      <c r="E24" s="47"/>
      <c r="F24" s="48"/>
      <c r="G24" s="48"/>
      <c r="H24" s="48"/>
    </row>
    <row r="25" spans="1:8" x14ac:dyDescent="0.25">
      <c r="A25" s="269" t="s">
        <v>2</v>
      </c>
      <c r="B25" s="270"/>
      <c r="C25" s="271">
        <v>207612.35</v>
      </c>
    </row>
    <row r="26" spans="1:8" x14ac:dyDescent="0.25">
      <c r="A26" s="22"/>
      <c r="B26" s="22"/>
      <c r="C26" s="23"/>
    </row>
    <row r="27" spans="1:8" x14ac:dyDescent="0.25">
      <c r="A27"/>
      <c r="B27"/>
      <c r="C27"/>
    </row>
    <row r="28" spans="1:8" x14ac:dyDescent="0.25">
      <c r="A28"/>
      <c r="B28"/>
      <c r="C28"/>
    </row>
    <row r="29" spans="1:8" x14ac:dyDescent="0.25">
      <c r="A29"/>
      <c r="B29"/>
      <c r="C29"/>
    </row>
    <row r="30" spans="1:8" x14ac:dyDescent="0.25">
      <c r="A30"/>
      <c r="B30"/>
      <c r="C30"/>
    </row>
    <row r="31" spans="1:8" x14ac:dyDescent="0.25">
      <c r="A31"/>
      <c r="B31"/>
      <c r="C31"/>
    </row>
    <row r="32" spans="1:8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 s="47"/>
      <c r="B38" s="47"/>
      <c r="C38" s="48"/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O8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5.28515625" style="49" customWidth="1"/>
    <col min="2" max="2" width="35.7109375" style="49" customWidth="1"/>
    <col min="3" max="5" width="17.85546875" style="49" customWidth="1"/>
    <col min="6" max="6" width="17" style="49" customWidth="1"/>
    <col min="7" max="8" width="13.7109375" style="49" customWidth="1"/>
    <col min="9" max="9" width="21.85546875" style="49" customWidth="1"/>
    <col min="10" max="16384" width="11.42578125" style="49"/>
  </cols>
  <sheetData>
    <row r="1" spans="1:15" ht="30.75" x14ac:dyDescent="0.4">
      <c r="A1" s="381" t="s">
        <v>268</v>
      </c>
      <c r="B1" s="381"/>
      <c r="C1" s="381"/>
      <c r="D1" s="381"/>
      <c r="E1" s="381"/>
      <c r="F1" s="93" t="s">
        <v>119</v>
      </c>
      <c r="G1" s="94"/>
      <c r="H1" s="94"/>
      <c r="K1" s="95"/>
    </row>
    <row r="2" spans="1:15" ht="16.5" x14ac:dyDescent="0.3">
      <c r="A2" s="96"/>
      <c r="B2" s="96"/>
      <c r="C2" s="96"/>
      <c r="I2" s="96"/>
      <c r="J2" s="96"/>
      <c r="K2" s="96"/>
    </row>
    <row r="3" spans="1:15" ht="24" customHeight="1" x14ac:dyDescent="0.3">
      <c r="A3" s="382" t="s">
        <v>120</v>
      </c>
      <c r="B3" s="383"/>
      <c r="C3" s="96"/>
      <c r="I3" s="96"/>
      <c r="J3" s="96"/>
      <c r="K3" s="96"/>
    </row>
    <row r="4" spans="1:15" s="99" customFormat="1" ht="18.75" customHeight="1" x14ac:dyDescent="0.25">
      <c r="A4" s="97" t="s">
        <v>7</v>
      </c>
      <c r="B4" s="98" t="s">
        <v>5</v>
      </c>
      <c r="I4" s="100"/>
      <c r="J4" s="100"/>
      <c r="K4" s="100"/>
      <c r="O4" s="101"/>
    </row>
    <row r="5" spans="1:15" s="99" customFormat="1" ht="18.75" customHeight="1" x14ac:dyDescent="0.25">
      <c r="A5" s="97" t="s">
        <v>130</v>
      </c>
      <c r="B5" s="102">
        <v>201701</v>
      </c>
      <c r="I5" s="100"/>
      <c r="J5" s="100"/>
      <c r="K5" s="100"/>
    </row>
    <row r="6" spans="1:15" s="99" customFormat="1" ht="18.75" customHeight="1" x14ac:dyDescent="0.25">
      <c r="A6" s="103" t="s">
        <v>269</v>
      </c>
      <c r="B6" s="104">
        <v>8</v>
      </c>
      <c r="I6" s="100"/>
      <c r="J6" s="100"/>
      <c r="K6" s="100"/>
    </row>
    <row r="7" spans="1:15" ht="16.5" x14ac:dyDescent="0.3">
      <c r="I7" s="96"/>
      <c r="J7" s="96"/>
      <c r="K7" s="96"/>
    </row>
    <row r="8" spans="1:15" x14ac:dyDescent="0.25">
      <c r="A8" s="49" t="str">
        <f>_xll.Assistant.XL.RIK_AG("INF02_0_0_0_0_0_{0},F,N_D=0x0;INF02@E=0,S=1001|1,G=0,T=0_1,P=-1@E=1,S=1031@@@R=A,S=1000,V={1}:R=B,S=1084,V=*:R=C,S=1089,V={2}:R=D,S=1001|5,V=Charge:R=E,S=1012|3,V=&lt;&gt;Situation:",$B$6,$B$4,$B$5)</f>
        <v/>
      </c>
    </row>
  </sheetData>
  <mergeCells count="2">
    <mergeCell ref="A1:E1"/>
    <mergeCell ref="A3:B3"/>
  </mergeCells>
  <printOptions horizontalCentered="1"/>
  <pageMargins left="0.25" right="0.25" top="0.75" bottom="0.75" header="0.3" footer="0.3"/>
  <pageSetup paperSize="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O24"/>
  <sheetViews>
    <sheetView showGridLines="0" zoomScaleNormal="100" workbookViewId="0">
      <selection activeCell="A9" sqref="A9"/>
    </sheetView>
  </sheetViews>
  <sheetFormatPr baseColWidth="10" defaultRowHeight="15" x14ac:dyDescent="0.25"/>
  <cols>
    <col min="1" max="1" width="15.28515625" style="49" customWidth="1"/>
    <col min="2" max="2" width="35.7109375" style="49" customWidth="1"/>
    <col min="3" max="5" width="17.85546875" style="49" customWidth="1"/>
    <col min="6" max="6" width="17" style="49" customWidth="1"/>
    <col min="7" max="8" width="13.7109375" style="49" customWidth="1"/>
    <col min="9" max="9" width="21.85546875" style="49" customWidth="1"/>
    <col min="10" max="16384" width="11.42578125" style="49"/>
  </cols>
  <sheetData>
    <row r="1" spans="1:15" ht="30.75" x14ac:dyDescent="0.4">
      <c r="A1" s="381" t="s">
        <v>271</v>
      </c>
      <c r="B1" s="381"/>
      <c r="C1" s="381"/>
      <c r="D1" s="381"/>
      <c r="E1" s="381"/>
      <c r="F1" s="93" t="s">
        <v>119</v>
      </c>
      <c r="G1" s="94"/>
      <c r="H1" s="94"/>
      <c r="K1" s="95"/>
    </row>
    <row r="2" spans="1:15" ht="16.5" x14ac:dyDescent="0.3">
      <c r="A2" s="96"/>
      <c r="B2" s="96"/>
      <c r="C2" s="96"/>
      <c r="F2" s="246"/>
      <c r="I2" s="96"/>
      <c r="J2" s="96"/>
      <c r="K2" s="96"/>
    </row>
    <row r="3" spans="1:15" ht="24" customHeight="1" x14ac:dyDescent="0.3">
      <c r="A3" s="384" t="s">
        <v>120</v>
      </c>
      <c r="B3" s="385"/>
      <c r="C3" s="96"/>
      <c r="I3" s="96"/>
      <c r="J3" s="96"/>
      <c r="K3" s="96"/>
    </row>
    <row r="4" spans="1:15" s="99" customFormat="1" ht="18.75" customHeight="1" x14ac:dyDescent="0.25">
      <c r="A4" s="240" t="s">
        <v>7</v>
      </c>
      <c r="B4" s="98" t="s">
        <v>5</v>
      </c>
      <c r="I4" s="100"/>
      <c r="J4" s="100"/>
      <c r="K4" s="100"/>
      <c r="O4" s="101"/>
    </row>
    <row r="5" spans="1:15" s="99" customFormat="1" ht="18.75" customHeight="1" x14ac:dyDescent="0.25">
      <c r="A5" s="240" t="s">
        <v>130</v>
      </c>
      <c r="B5" s="102">
        <v>201701</v>
      </c>
      <c r="I5" s="100"/>
      <c r="J5" s="100"/>
      <c r="K5" s="100"/>
    </row>
    <row r="6" spans="1:15" s="99" customFormat="1" ht="18.75" customHeight="1" x14ac:dyDescent="0.25">
      <c r="A6" s="241" t="s">
        <v>269</v>
      </c>
      <c r="B6" s="104">
        <v>5</v>
      </c>
      <c r="I6" s="100"/>
      <c r="J6" s="100"/>
      <c r="K6" s="100"/>
    </row>
    <row r="7" spans="1:15" ht="16.5" x14ac:dyDescent="0.3">
      <c r="I7" s="96"/>
      <c r="J7" s="96"/>
      <c r="K7" s="96"/>
    </row>
    <row r="9" spans="1:15" x14ac:dyDescent="0.25">
      <c r="A9" s="49" t="str">
        <f>_xll.Assistant.XL.RIK_AL("AEO02__2_0_1,F=B='1',U='0',I='0',FN='Arial',FS='10',FC='#FFFFFF',BC='#4682B4',AH='2',AV='1',Br=[$top-$bottom],BrS='1',BrC='#000000'_1,C=Total,F=B='1',U='0',I='0',FN='Arial',FS='10',FC='#000000',BC='#E6E6FA',AH='2',AV='1'"&amp;",Br=[$top-$bottom],BrS='1',BrC='#778899'_{0},F,N_0_0_1_D=7x3;INF02@L=N° compte,E=0,G=0,T=0,P=0,F=[1001|1],Y=1,O=NF='Texte'_B='0'_U='0'_I='0'_FN='Arial'_FS='10'_FC='#000000'_BC='#FFFFFF'_AH='1'_AV='1'_Br=[$left]_BrS='1'_B"&amp;"rC='#000000'_WpT='0':L=Intitulé de compte,E=0,G=0,T=0,P=0,F=[1001|3],Y=1,O=NF='Texte'_B='0'_U='0'_I='0'_FN='Arial'_FS='10'_FC='#000000'_BC='#FFFFFF'_AH='1'_AV='1'_Br=[]_BrS='0'_BrC='#FFFFFF'_WpT='0':L=Solde,E=1,G=0,T=1,P"&amp;"=0,F=[1031],Y=1,O=NF='Nombre'_B='0'_U='0'_I='0'_FN='Arial'_FS='10'_FC='#000000'_BC='#FFFFFF'_AH='3'_AV='1'_Br=[$left-$right]_BrS='1'_BrC='#000000'_WpT='0':@R=A,S=1044,V=OUI:R=B,S=1084,V=*:R=C,S=1000,V={1}:R=D,S=1089,V={2"&amp;"}:R=E,S=1001|5,V=Produit:R=F,S=1012|3,V=&lt;&gt;Situation:",$B$6,$B$4,$B$5)</f>
        <v/>
      </c>
    </row>
    <row r="10" spans="1:15" x14ac:dyDescent="0.25">
      <c r="A10" s="122" t="s">
        <v>122</v>
      </c>
      <c r="B10" s="121" t="s">
        <v>270</v>
      </c>
      <c r="C10" s="123" t="s">
        <v>0</v>
      </c>
      <c r="D10"/>
      <c r="E10"/>
    </row>
    <row r="11" spans="1:15" x14ac:dyDescent="0.25">
      <c r="A11" s="33" t="s">
        <v>570</v>
      </c>
      <c r="B11" s="87" t="s">
        <v>571</v>
      </c>
      <c r="C11" s="111">
        <v>29056.26</v>
      </c>
      <c r="D11"/>
      <c r="E11"/>
    </row>
    <row r="12" spans="1:15" x14ac:dyDescent="0.25">
      <c r="A12" s="33" t="s">
        <v>572</v>
      </c>
      <c r="B12" s="87" t="s">
        <v>573</v>
      </c>
      <c r="C12" s="111">
        <v>1794151.13</v>
      </c>
      <c r="D12"/>
      <c r="E12"/>
    </row>
    <row r="13" spans="1:15" x14ac:dyDescent="0.25">
      <c r="A13" s="33" t="s">
        <v>106</v>
      </c>
      <c r="B13" s="87" t="s">
        <v>107</v>
      </c>
      <c r="C13" s="111">
        <v>55489.98</v>
      </c>
      <c r="D13"/>
      <c r="E13"/>
      <c r="F13" s="48"/>
      <c r="G13" s="48"/>
      <c r="H13" s="48"/>
    </row>
    <row r="14" spans="1:15" x14ac:dyDescent="0.25">
      <c r="A14" s="33" t="s">
        <v>108</v>
      </c>
      <c r="B14" s="87" t="s">
        <v>109</v>
      </c>
      <c r="C14" s="111">
        <v>37500</v>
      </c>
      <c r="D14"/>
      <c r="E14"/>
    </row>
    <row r="15" spans="1:15" x14ac:dyDescent="0.25">
      <c r="A15" s="33" t="s">
        <v>110</v>
      </c>
      <c r="B15" s="87" t="s">
        <v>111</v>
      </c>
      <c r="C15" s="111">
        <v>65505.49</v>
      </c>
      <c r="D15"/>
      <c r="E15"/>
    </row>
    <row r="16" spans="1:15" x14ac:dyDescent="0.25">
      <c r="A16" s="269" t="s">
        <v>2</v>
      </c>
      <c r="B16" s="270"/>
      <c r="C16" s="271">
        <v>1981702.86</v>
      </c>
      <c r="D16"/>
      <c r="E16"/>
      <c r="F16" s="48"/>
      <c r="G16" s="48"/>
      <c r="H16" s="48"/>
    </row>
    <row r="17" spans="1:8" x14ac:dyDescent="0.25">
      <c r="A17" s="47"/>
      <c r="B17" s="47"/>
      <c r="C17" s="48"/>
      <c r="D17" s="48"/>
      <c r="E17" s="48"/>
    </row>
    <row r="20" spans="1:8" x14ac:dyDescent="0.25">
      <c r="A20" s="47"/>
      <c r="B20" s="47"/>
      <c r="C20" s="48"/>
      <c r="D20" s="48"/>
      <c r="E20" s="48"/>
    </row>
    <row r="24" spans="1:8" x14ac:dyDescent="0.25">
      <c r="D24" s="47"/>
      <c r="E24" s="47"/>
      <c r="F24" s="48"/>
      <c r="G24" s="48"/>
      <c r="H24" s="48"/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  <pageSetUpPr fitToPage="1"/>
  </sheetPr>
  <dimension ref="A1:O8"/>
  <sheetViews>
    <sheetView showGridLines="0" zoomScaleNormal="100" workbookViewId="0">
      <selection activeCell="M18" sqref="M18"/>
    </sheetView>
  </sheetViews>
  <sheetFormatPr baseColWidth="10" defaultRowHeight="15" x14ac:dyDescent="0.25"/>
  <cols>
    <col min="1" max="1" width="15.28515625" style="49" customWidth="1"/>
    <col min="2" max="2" width="35.7109375" style="49" customWidth="1"/>
    <col min="3" max="5" width="17.85546875" style="49" customWidth="1"/>
    <col min="6" max="6" width="17" style="49" customWidth="1"/>
    <col min="7" max="8" width="13.7109375" style="49" customWidth="1"/>
    <col min="9" max="9" width="21.85546875" style="49" customWidth="1"/>
    <col min="10" max="16384" width="11.42578125" style="49"/>
  </cols>
  <sheetData>
    <row r="1" spans="1:15" ht="30.75" x14ac:dyDescent="0.4">
      <c r="A1" s="381" t="s">
        <v>268</v>
      </c>
      <c r="B1" s="381"/>
      <c r="C1" s="381"/>
      <c r="D1" s="381"/>
      <c r="E1" s="381"/>
      <c r="F1" s="93" t="s">
        <v>119</v>
      </c>
      <c r="G1" s="94"/>
      <c r="H1" s="94"/>
      <c r="K1" s="95"/>
    </row>
    <row r="2" spans="1:15" ht="16.5" x14ac:dyDescent="0.3">
      <c r="A2" s="96"/>
      <c r="B2" s="96"/>
      <c r="C2" s="96"/>
      <c r="I2" s="96"/>
      <c r="J2" s="96"/>
      <c r="K2" s="96"/>
    </row>
    <row r="3" spans="1:15" ht="24" customHeight="1" x14ac:dyDescent="0.3">
      <c r="A3" s="384" t="s">
        <v>120</v>
      </c>
      <c r="B3" s="385"/>
      <c r="C3" s="96"/>
      <c r="I3" s="96"/>
      <c r="J3" s="96"/>
      <c r="K3" s="96"/>
    </row>
    <row r="4" spans="1:15" s="99" customFormat="1" ht="18.75" customHeight="1" x14ac:dyDescent="0.25">
      <c r="A4" s="240" t="s">
        <v>7</v>
      </c>
      <c r="B4" s="98" t="s">
        <v>5</v>
      </c>
      <c r="I4" s="100"/>
      <c r="J4" s="100"/>
      <c r="K4" s="100"/>
      <c r="O4" s="101"/>
    </row>
    <row r="5" spans="1:15" s="99" customFormat="1" ht="18.75" customHeight="1" x14ac:dyDescent="0.25">
      <c r="A5" s="240" t="s">
        <v>130</v>
      </c>
      <c r="B5" s="102">
        <v>201701</v>
      </c>
      <c r="I5" s="100"/>
      <c r="J5" s="100"/>
      <c r="K5" s="100"/>
    </row>
    <row r="6" spans="1:15" s="99" customFormat="1" ht="18.75" customHeight="1" x14ac:dyDescent="0.25">
      <c r="A6" s="241" t="s">
        <v>269</v>
      </c>
      <c r="B6" s="104">
        <v>7</v>
      </c>
      <c r="I6" s="100"/>
      <c r="J6" s="100"/>
      <c r="K6" s="100"/>
    </row>
    <row r="7" spans="1:15" ht="16.5" x14ac:dyDescent="0.3">
      <c r="I7" s="96"/>
      <c r="J7" s="96"/>
      <c r="K7" s="96"/>
    </row>
    <row r="8" spans="1:15" x14ac:dyDescent="0.25">
      <c r="A8" s="49" t="str">
        <f>_xll.Assistant.XL.RIK_AG("INF02_0_0_0_0_0_{0},F,N_D=0x0;INF02@E=0,S=1001|1,G=0,T=1_1,P=-1@E=1,S=1031@@@R=A,S=1000,V={1}:R=B,S=1084,V=*:R=C,S=1089,V={2}:R=D,S=1001|5,V=Produit:R=E,S=1012|3,V=&lt;&gt;Situation:",$B$6,$B$4,$B$5)</f>
        <v/>
      </c>
    </row>
  </sheetData>
  <mergeCells count="2">
    <mergeCell ref="A1:E1"/>
    <mergeCell ref="A3:B3"/>
  </mergeCells>
  <printOptions horizontalCentered="1"/>
  <pageMargins left="0.25" right="0.25" top="0.75" bottom="0.75" header="0.3" footer="0.3"/>
  <pageSetup paperSize="9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  <pageSetUpPr fitToPage="1"/>
  </sheetPr>
  <dimension ref="A1:AF59"/>
  <sheetViews>
    <sheetView showGridLines="0" topLeftCell="C1" zoomScale="85" zoomScaleNormal="85" workbookViewId="0">
      <selection activeCell="R13" sqref="R13"/>
    </sheetView>
  </sheetViews>
  <sheetFormatPr baseColWidth="10" defaultRowHeight="15" outlineLevelCol="1" x14ac:dyDescent="0.25"/>
  <cols>
    <col min="1" max="1" width="79.42578125" hidden="1" customWidth="1" outlineLevel="1"/>
    <col min="2" max="2" width="34.42578125" style="273" hidden="1" customWidth="1" outlineLevel="1"/>
    <col min="3" max="3" width="13.7109375" customWidth="1" collapsed="1"/>
    <col min="4" max="4" width="13.7109375" customWidth="1"/>
    <col min="7" max="12" width="11.7109375" customWidth="1"/>
    <col min="13" max="14" width="13.7109375" customWidth="1"/>
  </cols>
  <sheetData>
    <row r="1" spans="1:32" ht="25.5" x14ac:dyDescent="0.25">
      <c r="B1" s="274" t="str">
        <f>_xll.Assistant.XL.RIK_AC("INF06__;INF02@E=4,S=1019,G=0,T=0,P=0:@R=A,S=1019,V={0}:",$D$1)</f>
        <v>2017</v>
      </c>
      <c r="C1" s="51" t="s">
        <v>131</v>
      </c>
      <c r="D1" s="74">
        <v>2017</v>
      </c>
      <c r="E1" s="52"/>
      <c r="F1" s="53" t="s">
        <v>132</v>
      </c>
      <c r="G1" s="75" t="s">
        <v>5</v>
      </c>
      <c r="H1" s="389" t="s">
        <v>53</v>
      </c>
      <c r="I1" s="389"/>
      <c r="J1" s="75" t="s">
        <v>56</v>
      </c>
      <c r="K1" s="75"/>
      <c r="L1" s="390"/>
      <c r="M1" s="390"/>
      <c r="N1" s="187"/>
      <c r="O1" s="186"/>
      <c r="Q1" s="54" t="s">
        <v>10</v>
      </c>
      <c r="R1" s="54" t="s">
        <v>4</v>
      </c>
      <c r="W1" t="str">
        <f>_xll.Assistant.XL.APPLIQUER_COULEUR_THEME(R1)</f>
        <v/>
      </c>
      <c r="Y1" t="s">
        <v>133</v>
      </c>
      <c r="AC1" t="s">
        <v>3</v>
      </c>
      <c r="AE1" t="s">
        <v>134</v>
      </c>
      <c r="AF1" s="8" t="s">
        <v>135</v>
      </c>
    </row>
    <row r="2" spans="1:32" ht="15.75" customHeight="1" x14ac:dyDescent="0.25">
      <c r="C2" s="55">
        <f>$D$1</f>
        <v>2017</v>
      </c>
      <c r="D2" s="55">
        <f>$D$1-1</f>
        <v>2016</v>
      </c>
      <c r="E2" s="56"/>
      <c r="F2" s="56"/>
      <c r="G2" s="56"/>
      <c r="H2" s="56"/>
      <c r="I2" s="56"/>
      <c r="J2" s="56"/>
      <c r="K2" s="56"/>
      <c r="L2" s="56"/>
      <c r="M2" s="55">
        <f>$D$1</f>
        <v>2017</v>
      </c>
      <c r="N2" s="55">
        <f>$D$1-1</f>
        <v>2016</v>
      </c>
      <c r="O2" s="57" t="s">
        <v>136</v>
      </c>
      <c r="P2" s="58" t="s">
        <v>137</v>
      </c>
      <c r="Q2" s="59">
        <f>IF(P2="€",-1,-1000)</f>
        <v>-1</v>
      </c>
      <c r="Y2" t="s">
        <v>137</v>
      </c>
      <c r="AC2" t="s">
        <v>8</v>
      </c>
      <c r="AE2" t="s">
        <v>138</v>
      </c>
      <c r="AF2" s="8" t="s">
        <v>139</v>
      </c>
    </row>
    <row r="3" spans="1:32" ht="18.75" x14ac:dyDescent="0.25">
      <c r="C3" s="56" t="str">
        <f>J3</f>
        <v>12</v>
      </c>
      <c r="D3" s="56" t="str">
        <f>J3</f>
        <v>12</v>
      </c>
      <c r="E3" s="56"/>
      <c r="F3" s="56"/>
      <c r="G3" s="56"/>
      <c r="H3" s="56"/>
      <c r="I3" s="56"/>
      <c r="J3" s="56" t="str">
        <f>VLOOKUP($J$4,$AE$1:$AF$12,2,FALSE)</f>
        <v>12</v>
      </c>
      <c r="K3" s="56"/>
      <c r="L3" s="56"/>
      <c r="M3" s="56" t="str">
        <f>"1.."&amp;$J$3</f>
        <v>1..12</v>
      </c>
      <c r="N3" s="56" t="str">
        <f>"1.."&amp;$J$3</f>
        <v>1..12</v>
      </c>
      <c r="O3" s="57"/>
      <c r="P3" s="58"/>
      <c r="AC3" t="s">
        <v>140</v>
      </c>
      <c r="AE3" t="s">
        <v>141</v>
      </c>
      <c r="AF3" s="8" t="s">
        <v>142</v>
      </c>
    </row>
    <row r="4" spans="1:32" ht="24.75" customHeight="1" x14ac:dyDescent="0.25">
      <c r="C4" s="386" t="s">
        <v>143</v>
      </c>
      <c r="D4" s="386"/>
      <c r="E4" s="386"/>
      <c r="F4" s="386"/>
      <c r="G4" s="387" t="s">
        <v>144</v>
      </c>
      <c r="H4" s="387"/>
      <c r="I4" s="387"/>
      <c r="J4" s="388" t="s">
        <v>145</v>
      </c>
      <c r="K4" s="388"/>
      <c r="L4" s="60"/>
      <c r="M4" s="386" t="s">
        <v>146</v>
      </c>
      <c r="N4" s="386"/>
      <c r="O4" s="386"/>
      <c r="P4" s="386"/>
      <c r="AC4" t="s">
        <v>147</v>
      </c>
      <c r="AE4" t="s">
        <v>148</v>
      </c>
      <c r="AF4" s="8" t="s">
        <v>149</v>
      </c>
    </row>
    <row r="5" spans="1:32" ht="16.5" x14ac:dyDescent="0.25">
      <c r="A5" t="s">
        <v>526</v>
      </c>
      <c r="B5" s="273" t="s">
        <v>481</v>
      </c>
      <c r="C5" s="61" t="s">
        <v>150</v>
      </c>
      <c r="D5" s="61" t="s">
        <v>151</v>
      </c>
      <c r="E5" s="61" t="s">
        <v>152</v>
      </c>
      <c r="F5" s="61" t="s">
        <v>153</v>
      </c>
      <c r="G5" s="62"/>
      <c r="H5" s="62"/>
      <c r="I5" s="62"/>
      <c r="J5" s="62"/>
      <c r="K5" s="62"/>
      <c r="L5" s="62"/>
      <c r="M5" s="61" t="s">
        <v>150</v>
      </c>
      <c r="N5" s="61" t="s">
        <v>151</v>
      </c>
      <c r="O5" s="61" t="s">
        <v>152</v>
      </c>
      <c r="P5" s="61" t="s">
        <v>153</v>
      </c>
      <c r="AC5" t="s">
        <v>6</v>
      </c>
      <c r="AE5" t="s">
        <v>154</v>
      </c>
      <c r="AF5" s="8" t="s">
        <v>155</v>
      </c>
    </row>
    <row r="6" spans="1:32" ht="15.75" x14ac:dyDescent="0.25">
      <c r="A6" t="s">
        <v>156</v>
      </c>
      <c r="B6" s="275" t="s">
        <v>493</v>
      </c>
      <c r="C6" s="276">
        <f>_xll.Assistant.XL.RIK_AC("AEO02____;INF02@E=1,S=1031,G=0,T=0,P=0:@R=A,S=1000,V={0}:R=B,S=1022,V={1}:R=C,S=1001|1,V={2}:R=D,S=1023,V={3}:R=E,S=1044,V={4}:R=F,S=1012|3,V=&lt;&gt;Situation:",$G$1,C$2,$B6,C$3,$J$1)</f>
        <v>-17950</v>
      </c>
      <c r="D6" s="276">
        <f>_xll.Assistant.XL.RIK_AC("AEO02____;INF02@E=1,S=1031,G=0,T=0,P=0:@R=A,S=1000,V={0}:R=B,S=1022,V={1}:R=C,S=1001|1,V={2}:R=D,S=1023,V={3}:R=E,S=1044,V={4}:R=F,S=1012|3,V=&lt;&gt;Situation:",$G$1,D$2,$A6,D$3,$J$1)</f>
        <v>0</v>
      </c>
      <c r="E6" s="65">
        <f>C6-D6</f>
        <v>-17950</v>
      </c>
      <c r="F6" s="66">
        <f>IF(D6=0,0,(C6-D6)/D6)</f>
        <v>0</v>
      </c>
      <c r="G6" s="391" t="s">
        <v>113</v>
      </c>
      <c r="H6" s="391"/>
      <c r="I6" s="391"/>
      <c r="J6" s="391"/>
      <c r="K6" s="391"/>
      <c r="L6" s="391"/>
      <c r="M6" s="276">
        <f>_xll.Assistant.XL.RIK_AC("AEO02____;INF02@E=1,S=1031,G=0,T=0,P=0:@R=A,S=1000,V={0}:R=B,S=1022,V={1}:R=C,S=1001|1,V={2}:R=D,S=1023,V={3}:R=E,S=1044,V={4}:R=F,S=1012|3,V=&lt;&gt;Situation:",$G$1,M$2,$B6,M$3,$J$1)</f>
        <v>3756410.61</v>
      </c>
      <c r="N6" s="276">
        <f>_xll.Assistant.XL.RIK_AC("AEO02____;INF02@E=1,S=1031,G=0,T=0,P=0:@R=A,S=1000,V={0}:R=B,S=1022,V={1}:R=C,S=1001|1,V={2}:R=D,S=1023,V={3}:R=E,S=1044,V={4}:R=F,S=1012|3,V=&lt;&gt;Situation:",$G$1,N$2,$B6,N$3,$J$1)</f>
        <v>0</v>
      </c>
      <c r="O6" s="65">
        <f t="shared" ref="O6:O8" si="0">M6-N6</f>
        <v>3756410.61</v>
      </c>
      <c r="P6" s="66">
        <f t="shared" ref="P6:P8" si="1">IF(N6=0,0,(M6-N6)/N6)</f>
        <v>0</v>
      </c>
      <c r="AC6" t="s">
        <v>4</v>
      </c>
      <c r="AE6" t="s">
        <v>158</v>
      </c>
      <c r="AF6" s="8" t="s">
        <v>159</v>
      </c>
    </row>
    <row r="7" spans="1:32" ht="15.75" x14ac:dyDescent="0.25">
      <c r="A7" t="s">
        <v>160</v>
      </c>
      <c r="B7" s="275" t="s">
        <v>494</v>
      </c>
      <c r="C7" s="276">
        <f>_xll.Assistant.XL.RIK_AC("AEO02____;INF02@E=1,S=1031,G=0,T=0,P=0:@R=A,S=1000,V={0}:R=B,S=1022,V={1}:R=C,S=1001|1,V={2}:R=D,S=1023,V={3}:R=E,S=1044,V={4}:R=F,S=1012|3,V=&lt;&gt;Situation:",$G$1,C$2,$B7,C$3,$J$1)</f>
        <v>0</v>
      </c>
      <c r="D7" s="276">
        <f>_xll.Assistant.XL.RIK_AC("AEO02____;INF02@E=1,S=1031,G=0,T=0,P=0:@R=A,S=1000,V={0}:R=B,S=1022,V={1}:R=C,S=1001|1,V={2}:R=D,S=1023,V={3}:R=E,S=1044,V={4}:R=F,S=1012|3,V=&lt;&gt;Situation:",$G$1,D$2,$B7,D$3,$J$1)</f>
        <v>0</v>
      </c>
      <c r="E7" s="65">
        <f t="shared" ref="E7:E8" si="2">C7-D7</f>
        <v>0</v>
      </c>
      <c r="F7" s="66">
        <f t="shared" ref="F7:F8" si="3">IF(D7=0,0,(C7-D7)/D7)</f>
        <v>0</v>
      </c>
      <c r="G7" s="391" t="s">
        <v>161</v>
      </c>
      <c r="H7" s="391"/>
      <c r="I7" s="391"/>
      <c r="J7" s="391"/>
      <c r="K7" s="391"/>
      <c r="L7" s="391"/>
      <c r="M7" s="276">
        <f>_xll.Assistant.XL.RIK_AC("AEO02____;INF02@E=1,S=1031,G=0,T=0,P=0:@R=A,S=1000,V={0}:R=B,S=1022,V={1}:R=C,S=1001|1,V={2}:R=D,S=1023,V={3}:R=E,S=1044,V={4}:R=F,S=1012|3,V=&lt;&gt;Situation:",$G$1,M$2,$B7,M$3,$J$1)</f>
        <v>46575.51</v>
      </c>
      <c r="N7" s="276">
        <f>_xll.Assistant.XL.RIK_AC("AEO02____;INF02@E=1,S=1031,G=0,T=0,P=0:@R=A,S=1000,V={0}:R=B,S=1022,V={1}:R=C,S=1001|1,V={2}:R=D,S=1023,V={3}:R=E,S=1044,V={4}:R=F,S=1012|3,V=&lt;&gt;Situation:",$G$1,N$2,$B7,N$3,$J$1)</f>
        <v>0</v>
      </c>
      <c r="O7" s="65">
        <f t="shared" si="0"/>
        <v>46575.51</v>
      </c>
      <c r="P7" s="66">
        <f t="shared" si="1"/>
        <v>0</v>
      </c>
      <c r="AE7" t="s">
        <v>162</v>
      </c>
      <c r="AF7" s="8" t="s">
        <v>163</v>
      </c>
    </row>
    <row r="8" spans="1:32" ht="15.75" x14ac:dyDescent="0.25">
      <c r="A8" t="s">
        <v>164</v>
      </c>
      <c r="B8" s="275" t="s">
        <v>485</v>
      </c>
      <c r="C8" s="276">
        <f>_xll.Assistant.XL.RIK_AC("AEO02____;INF02@E=1,S=1031,G=0,T=0,P=0:@R=A,S=1000,V={0}:R=B,S=1022,V={1}:R=C,S=1001|1,V={2}:R=D,S=1023,V={3}:R=E,S=1044,V={4}:R=F,S=1012|3,V=&lt;&gt;Situation:",$G$1,C$2,$B8,C$3,$J$1)</f>
        <v>0</v>
      </c>
      <c r="D8" s="276">
        <f>_xll.Assistant.XL.RIK_AC("AEO02____;INF02@E=1,S=1031,G=0,T=0,P=0:@R=A,S=1000,V={0}:R=B,S=1022,V={1}:R=C,S=1001|1,V={2}:R=D,S=1023,V={3}:R=E,S=1044,V={4}:R=F,S=1012|3,V=&lt;&gt;Situation:",$G$1,D$2,$B8,D$3,$J$1)</f>
        <v>0</v>
      </c>
      <c r="E8" s="65">
        <f t="shared" si="2"/>
        <v>0</v>
      </c>
      <c r="F8" s="66">
        <f t="shared" si="3"/>
        <v>0</v>
      </c>
      <c r="G8" s="391" t="s">
        <v>165</v>
      </c>
      <c r="H8" s="391"/>
      <c r="I8" s="391"/>
      <c r="J8" s="391"/>
      <c r="K8" s="391"/>
      <c r="L8" s="391"/>
      <c r="M8" s="276">
        <f>_xll.Assistant.XL.RIK_AC("AEO02____;INF02@E=1,S=1031,G=0,T=0,P=0:@R=A,S=1000,V={0}:R=B,S=1022,V={1}:R=C,S=1001|1,V={2}:R=D,S=1023,V={3}:R=E,S=1044,V={4}:R=F,S=1012|3,V=&lt;&gt;Situation:",$G$1,M$2,$B8,M$3,$J$1)</f>
        <v>111752.71999999999</v>
      </c>
      <c r="N8" s="276">
        <f>_xll.Assistant.XL.RIK_AC("AEO02____;INF02@E=1,S=1031,G=0,T=0,P=0:@R=A,S=1000,V={0}:R=B,S=1022,V={1}:R=C,S=1001|1,V={2}:R=D,S=1023,V={3}:R=E,S=1044,V={4}:R=F,S=1012|3,V=&lt;&gt;Situation:",$G$1,N$2,$B8,N$3,$J$1)</f>
        <v>0</v>
      </c>
      <c r="O8" s="65">
        <f t="shared" si="0"/>
        <v>111752.71999999999</v>
      </c>
      <c r="P8" s="66">
        <f t="shared" si="1"/>
        <v>0</v>
      </c>
      <c r="AE8" t="s">
        <v>166</v>
      </c>
      <c r="AF8" s="8" t="s">
        <v>167</v>
      </c>
    </row>
    <row r="9" spans="1:32" ht="16.5" customHeight="1" x14ac:dyDescent="0.25">
      <c r="B9" s="272"/>
      <c r="C9" s="277">
        <f>SUM(C6:C8)</f>
        <v>-17950</v>
      </c>
      <c r="D9" s="277">
        <f>SUM(D6:D8)</f>
        <v>0</v>
      </c>
      <c r="E9" s="68"/>
      <c r="F9" s="69"/>
      <c r="G9" s="392" t="s">
        <v>168</v>
      </c>
      <c r="H9" s="392"/>
      <c r="I9" s="392"/>
      <c r="J9" s="392"/>
      <c r="K9" s="392"/>
      <c r="L9" s="392"/>
      <c r="M9" s="277">
        <f>SUM(M6:M8)</f>
        <v>3914738.84</v>
      </c>
      <c r="N9" s="277">
        <f>SUM(N6:N8)</f>
        <v>0</v>
      </c>
      <c r="O9" s="68"/>
      <c r="P9" s="69"/>
      <c r="AE9" t="s">
        <v>169</v>
      </c>
      <c r="AF9" s="8" t="s">
        <v>170</v>
      </c>
    </row>
    <row r="10" spans="1:32" ht="15.75" x14ac:dyDescent="0.25">
      <c r="A10" t="s">
        <v>171</v>
      </c>
      <c r="B10" s="272" t="s">
        <v>511</v>
      </c>
      <c r="C10" s="276">
        <f>_xll.Assistant.XL.RIK_AC("AEO02____;INF02@E=1,S=1031,G=0,T=0,P=0:@R=A,S=1000,V={0}:R=B,S=1022,V={1}:R=C,S=1001|1,V={2}:R=D,S=1023,V={3}:R=E,S=1044,V={4}:R=F,S=1012|3,V=&lt;&gt;Situation:",$G$1,C$2,$B10,C$3,$J$1)</f>
        <v>0</v>
      </c>
      <c r="D10" s="276">
        <f>_xll.Assistant.XL.RIK_AC("AEO02____;INF02@E=1,S=1031,G=0,T=0,P=0:@R=A,S=1000,V={0}:R=B,S=1022,V={1}:R=C,S=1001|1,V={2}:R=D,S=1023,V={3}:R=E,S=1044,V={4}:R=F,S=1012|3,V=&lt;&gt;Situation:",$G$1,D$2,$B10,D$3,$J$1)</f>
        <v>0</v>
      </c>
      <c r="E10" s="65">
        <f t="shared" ref="E10:E14" si="4">C10-D10</f>
        <v>0</v>
      </c>
      <c r="F10" s="66">
        <f t="shared" ref="F10:F14" si="5">IF(D10=0,0,(C10-D10)/D10)</f>
        <v>0</v>
      </c>
      <c r="G10" s="391" t="s">
        <v>172</v>
      </c>
      <c r="H10" s="391"/>
      <c r="I10" s="391"/>
      <c r="J10" s="391"/>
      <c r="K10" s="391"/>
      <c r="L10" s="391"/>
      <c r="M10" s="276">
        <f>_xll.Assistant.XL.RIK_AC("AEO02____;INF02@E=1,S=1031,G=0,T=0,P=0:@R=A,S=1000,V={0}:R=B,S=1022,V={1}:R=C,S=1001|1,V={2}:R=D,S=1023,V={3}:R=E,S=1044,V={4}:R=F,S=1012|3,V=&lt;&gt;Situation:",$G$1,M$2,$B10,M$3,$J$1)</f>
        <v>0</v>
      </c>
      <c r="N10" s="276">
        <f>_xll.Assistant.XL.RIK_AC("AEO02____;INF02@E=1,S=1031,G=0,T=0,P=0:@R=A,S=1000,V={0}:R=B,S=1022,V={1}:R=C,S=1001|1,V={2}:R=D,S=1023,V={3}:R=E,S=1044,V={4}:R=F,S=1012|3,V=&lt;&gt;Situation:",$G$1,N$2,$B10,N$3,$J$1)</f>
        <v>0</v>
      </c>
      <c r="O10" s="65">
        <f t="shared" ref="O10:O14" si="6">M10-N10</f>
        <v>0</v>
      </c>
      <c r="P10" s="66">
        <f t="shared" ref="P10:P14" si="7">IF(N10=0,0,(M10-N10)/N10)</f>
        <v>0</v>
      </c>
      <c r="AE10" t="s">
        <v>173</v>
      </c>
      <c r="AF10" s="8" t="s">
        <v>55</v>
      </c>
    </row>
    <row r="11" spans="1:32" ht="15" customHeight="1" x14ac:dyDescent="0.25">
      <c r="A11" t="s">
        <v>174</v>
      </c>
      <c r="B11" s="275" t="s">
        <v>512</v>
      </c>
      <c r="C11" s="276">
        <f>_xll.Assistant.XL.RIK_AC("AEO02____;INF02@E=1,S=1031,G=0,T=0,P=0:@R=A,S=1000,V={0}:R=B,S=1022,V={1}:R=C,S=1001|1,V={2}:R=D,S=1023,V={3}:R=E,S=1044,V={4}:R=F,S=1012|3,V=&lt;&gt;Situation:",$G$1,C$2,$B11,C$3,$J$1)</f>
        <v>0</v>
      </c>
      <c r="D11" s="276">
        <f>_xll.Assistant.XL.RIK_AC("AEO02____;INF02@E=1,S=1031,G=0,T=0,P=0:@R=A,S=1000,V={0}:R=B,S=1022,V={1}:R=C,S=1001|1,V={2}:R=D,S=1023,V={3}:R=E,S=1044,V={4}:R=F,S=1012|3,V=&lt;&gt;Situation:",$G$1,D$2,$B11,D$3,$J$1)</f>
        <v>0</v>
      </c>
      <c r="E11" s="65">
        <f t="shared" si="4"/>
        <v>0</v>
      </c>
      <c r="F11" s="66">
        <f t="shared" si="5"/>
        <v>0</v>
      </c>
      <c r="G11" s="391" t="s">
        <v>175</v>
      </c>
      <c r="H11" s="391"/>
      <c r="I11" s="391"/>
      <c r="J11" s="391"/>
      <c r="K11" s="391"/>
      <c r="L11" s="391"/>
      <c r="M11" s="276">
        <f>_xll.Assistant.XL.RIK_AC("AEO02____;INF02@E=1,S=1031,G=0,T=0,P=0:@R=A,S=1000,V={0}:R=B,S=1022,V={1}:R=C,S=1001|1,V={2}:R=D,S=1023,V={3}:R=E,S=1044,V={4}:R=F,S=1012|3,V=&lt;&gt;Situation:",$G$1,M$2,$B11,M$3,$J$1)</f>
        <v>0</v>
      </c>
      <c r="N11" s="276">
        <f>_xll.Assistant.XL.RIK_AC("AEO02____;INF02@E=1,S=1031,G=0,T=0,P=0:@R=A,S=1000,V={0}:R=B,S=1022,V={1}:R=C,S=1001|1,V={2}:R=D,S=1023,V={3}:R=E,S=1044,V={4}:R=F,S=1012|3,V=&lt;&gt;Situation:",$G$1,N$2,$B11,N$3,$J$1)</f>
        <v>0</v>
      </c>
      <c r="O11" s="65">
        <f t="shared" si="6"/>
        <v>0</v>
      </c>
      <c r="P11" s="66">
        <f t="shared" si="7"/>
        <v>0</v>
      </c>
      <c r="AE11" t="s">
        <v>176</v>
      </c>
      <c r="AF11" s="8" t="s">
        <v>57</v>
      </c>
    </row>
    <row r="12" spans="1:32" ht="15.75" x14ac:dyDescent="0.25">
      <c r="A12" t="s">
        <v>177</v>
      </c>
      <c r="B12" s="275" t="s">
        <v>486</v>
      </c>
      <c r="C12" s="276">
        <f>_xll.Assistant.XL.RIK_AC("AEO02____;INF02@E=1,S=1031,G=0,T=0,P=0:@R=A,S=1000,V={0}:R=B,S=1022,V={1}:R=C,S=1001|1,V={2}:R=D,S=1023,V={3}:R=E,S=1044,V={4}:R=F,S=1012|3,V=&lt;&gt;Situation:",$G$1,C$2,$B12,C$3,$J$1)</f>
        <v>-29740</v>
      </c>
      <c r="D12" s="276">
        <f>_xll.Assistant.XL.RIK_AC("AEO02____;INF02@E=1,S=1031,G=0,T=0,P=0:@R=A,S=1000,V={0}:R=B,S=1022,V={1}:R=C,S=1001|1,V={2}:R=D,S=1023,V={3}:R=E,S=1044,V={4}:R=F,S=1012|3,V=&lt;&gt;Situation:",$G$1,D$2,$B12,D$3,$J$1)</f>
        <v>0</v>
      </c>
      <c r="E12" s="65">
        <f t="shared" si="4"/>
        <v>-29740</v>
      </c>
      <c r="F12" s="66">
        <f t="shared" si="5"/>
        <v>0</v>
      </c>
      <c r="G12" s="391" t="s">
        <v>178</v>
      </c>
      <c r="H12" s="391"/>
      <c r="I12" s="391"/>
      <c r="J12" s="391"/>
      <c r="K12" s="391"/>
      <c r="L12" s="391"/>
      <c r="M12" s="276">
        <f>_xll.Assistant.XL.RIK_AC("AEO02____;INF02@E=1,S=1031,G=0,T=0,P=0:@R=A,S=1000,V={0}:R=B,S=1022,V={1}:R=C,S=1001|1,V={2}:R=D,S=1023,V={3}:R=E,S=1044,V={4}:R=F,S=1012|3,V=&lt;&gt;Situation:",$G$1,M$2,$B12,M$3,$J$1)</f>
        <v>-29740</v>
      </c>
      <c r="N12" s="276">
        <f>_xll.Assistant.XL.RIK_AC("AEO02____;INF02@E=1,S=1031,G=0,T=0,P=0:@R=A,S=1000,V={0}:R=B,S=1022,V={1}:R=C,S=1001|1,V={2}:R=D,S=1023,V={3}:R=E,S=1044,V={4}:R=F,S=1012|3,V=&lt;&gt;Situation:",$G$1,N$2,$B12,N$3,$J$1)</f>
        <v>0</v>
      </c>
      <c r="O12" s="65">
        <f t="shared" si="6"/>
        <v>-29740</v>
      </c>
      <c r="P12" s="66">
        <f t="shared" si="7"/>
        <v>0</v>
      </c>
      <c r="AE12" t="s">
        <v>145</v>
      </c>
      <c r="AF12" s="8" t="s">
        <v>58</v>
      </c>
    </row>
    <row r="13" spans="1:32" ht="15.75" x14ac:dyDescent="0.25">
      <c r="A13" t="s">
        <v>179</v>
      </c>
      <c r="B13" s="275" t="s">
        <v>514</v>
      </c>
      <c r="C13" s="276">
        <f>_xll.Assistant.XL.RIK_AC("AEO02____;INF02@E=1,S=1031,G=0,T=0,P=0:@R=A,S=1000,V={0}:R=B,S=1022,V={1}:R=C,S=1001|1,V={2}:R=D,S=1023,V={3}:R=E,S=1044,V={4}:R=F,S=1012|3,V=&lt;&gt;Situation:",$G$1,C$2,$B13,C$3,$J$1)</f>
        <v>0</v>
      </c>
      <c r="D13" s="276">
        <f>_xll.Assistant.XL.RIK_AC("AEO02____;INF02@E=1,S=1031,G=0,T=0,P=0:@R=A,S=1000,V={0}:R=B,S=1022,V={1}:R=C,S=1001|1,V={2}:R=D,S=1023,V={3}:R=E,S=1044,V={4}:R=F,S=1012|3,V=&lt;&gt;Situation:",$G$1,D$2,$B13,D$3,$J$1)</f>
        <v>0</v>
      </c>
      <c r="E13" s="65">
        <f t="shared" si="4"/>
        <v>0</v>
      </c>
      <c r="F13" s="66">
        <f t="shared" si="5"/>
        <v>0</v>
      </c>
      <c r="G13" s="391" t="s">
        <v>180</v>
      </c>
      <c r="H13" s="391"/>
      <c r="I13" s="391"/>
      <c r="J13" s="391"/>
      <c r="K13" s="391"/>
      <c r="L13" s="391"/>
      <c r="M13" s="276">
        <f>_xll.Assistant.XL.RIK_AC("AEO02____;INF02@E=1,S=1031,G=0,T=0,P=0:@R=A,S=1000,V={0}:R=B,S=1022,V={1}:R=C,S=1001|1,V={2}:R=D,S=1023,V={3}:R=E,S=1044,V={4}:R=F,S=1012|3,V=&lt;&gt;Situation:",$G$1,M$2,$B13,M$3,$J$1)</f>
        <v>0</v>
      </c>
      <c r="N13" s="276">
        <f>_xll.Assistant.XL.RIK_AC("AEO02____;INF02@E=1,S=1031,G=0,T=0,P=0:@R=A,S=1000,V={0}:R=B,S=1022,V={1}:R=C,S=1001|1,V={2}:R=D,S=1023,V={3}:R=E,S=1044,V={4}:R=F,S=1012|3,V=&lt;&gt;Situation:",$G$1,N$2,$B13,N$3,$J$1)</f>
        <v>0</v>
      </c>
      <c r="O13" s="65">
        <f t="shared" si="6"/>
        <v>0</v>
      </c>
      <c r="P13" s="66">
        <f t="shared" si="7"/>
        <v>0</v>
      </c>
    </row>
    <row r="14" spans="1:32" ht="15.75" x14ac:dyDescent="0.25">
      <c r="A14" t="s">
        <v>181</v>
      </c>
      <c r="B14" s="275" t="s">
        <v>519</v>
      </c>
      <c r="C14" s="276">
        <f>_xll.Assistant.XL.RIK_AC("AEO02____;INF02@E=1,S=1031,G=0,T=0,P=0:@R=A,S=1000,V={0}:R=B,S=1022,V={1}:R=C,S=1001|1,V={2}:R=D,S=1023,V={3}:R=E,S=1044,V={4}:R=F,S=1012|3,V=&lt;&gt;Situation:",$G$1,C$2,$B14,C$3,$J$1)</f>
        <v>0</v>
      </c>
      <c r="D14" s="276">
        <f>_xll.Assistant.XL.RIK_AC("AEO02____;INF02@E=1,S=1031,G=0,T=0,P=0:@R=A,S=1000,V={0}:R=B,S=1022,V={1}:R=C,S=1001|1,V={2}:R=D,S=1023,V={3}:R=E,S=1044,V={4}:R=F,S=1012|3,V=&lt;&gt;Situation:",$G$1,D$2,$B14,D$3,$J$1)</f>
        <v>0</v>
      </c>
      <c r="E14" s="65">
        <f t="shared" si="4"/>
        <v>0</v>
      </c>
      <c r="F14" s="66">
        <f t="shared" si="5"/>
        <v>0</v>
      </c>
      <c r="G14" s="391" t="s">
        <v>182</v>
      </c>
      <c r="H14" s="391"/>
      <c r="I14" s="391"/>
      <c r="J14" s="391"/>
      <c r="K14" s="391"/>
      <c r="L14" s="391"/>
      <c r="M14" s="276">
        <f>_xll.Assistant.XL.RIK_AC("AEO02____;INF02@E=1,S=1031,G=0,T=0,P=0:@R=A,S=1000,V={0}:R=B,S=1022,V={1}:R=C,S=1001|1,V={2}:R=D,S=1023,V={3}:R=E,S=1044,V={4}:R=F,S=1012|3,V=&lt;&gt;Situation:",$G$1,M$2,$B14,M$3,$J$1)</f>
        <v>502823.11</v>
      </c>
      <c r="N14" s="276">
        <f>_xll.Assistant.XL.RIK_AC("AEO02____;INF02@E=1,S=1031,G=0,T=0,P=0:@R=A,S=1000,V={0}:R=B,S=1022,V={1}:R=C,S=1001|1,V={2}:R=D,S=1023,V={3}:R=E,S=1044,V={4}:R=F,S=1012|3,V=&lt;&gt;Situation:",$G$1,N$2,$B14,N$3,$J$1)</f>
        <v>0</v>
      </c>
      <c r="O14" s="65">
        <f t="shared" si="6"/>
        <v>502823.11</v>
      </c>
      <c r="P14" s="66">
        <f t="shared" si="7"/>
        <v>0</v>
      </c>
    </row>
    <row r="15" spans="1:32" ht="17.25" x14ac:dyDescent="0.25">
      <c r="B15" s="272" t="s">
        <v>157</v>
      </c>
      <c r="C15" s="277">
        <f>SUM(C10:C14)+C9</f>
        <v>-47690</v>
      </c>
      <c r="D15" s="277">
        <f>SUM(D10:D14)+D9</f>
        <v>0</v>
      </c>
      <c r="E15" s="68"/>
      <c r="F15" s="69"/>
      <c r="G15" s="392" t="s">
        <v>183</v>
      </c>
      <c r="H15" s="392"/>
      <c r="I15" s="392"/>
      <c r="J15" s="392"/>
      <c r="K15" s="392"/>
      <c r="L15" s="392"/>
      <c r="M15" s="277">
        <f>SUM(M10:M14)+M9</f>
        <v>4387821.95</v>
      </c>
      <c r="N15" s="277">
        <f>SUM(N10:N14)+N9</f>
        <v>0</v>
      </c>
      <c r="O15" s="68"/>
      <c r="P15" s="69"/>
    </row>
    <row r="16" spans="1:32" ht="15.75" x14ac:dyDescent="0.25">
      <c r="A16" t="s">
        <v>184</v>
      </c>
      <c r="B16" s="275" t="s">
        <v>487</v>
      </c>
      <c r="C16" s="276">
        <f>_xll.Assistant.XL.RIK_AC("AEO02____;INF02@E=1,S=1031,G=0,T=0,P=0:@R=A,S=1000,V={0}:R=B,S=1022,V={1}:R=C,S=1001|1,V={2}:R=D,S=1023,V={3}:R=E,S=1044,V={4}:R=F,S=1012|3,V=&lt;&gt;Situation:",$G$1,C$2,$B16,C$3,$J$1)</f>
        <v>0</v>
      </c>
      <c r="D16" s="276">
        <f>_xll.Assistant.XL.RIK_AC("AEO02____;INF02@E=1,S=1031,G=0,T=0,P=0:@R=A,S=1000,V={0}:R=B,S=1022,V={1}:R=C,S=1001|1,V={2}:R=D,S=1023,V={3}:R=E,S=1044,V={4}:R=F,S=1012|3,V=&lt;&gt;Situation:",$G$1,D$2,$B16,D$3,$J$1)</f>
        <v>0</v>
      </c>
      <c r="E16" s="65">
        <f t="shared" ref="E16:E27" si="8">C16-D16</f>
        <v>0</v>
      </c>
      <c r="F16" s="66">
        <f t="shared" ref="F16:F27" si="9">IF(D16=0,0,(C16-D16)/D16)</f>
        <v>0</v>
      </c>
      <c r="G16" s="391" t="s">
        <v>185</v>
      </c>
      <c r="H16" s="391"/>
      <c r="I16" s="391"/>
      <c r="J16" s="391"/>
      <c r="K16" s="391"/>
      <c r="L16" s="391"/>
      <c r="M16" s="276">
        <f>_xll.Assistant.XL.RIK_AC("AEO02____;INF02@E=1,S=1031,G=0,T=0,P=0:@R=A,S=1000,V={0}:R=B,S=1022,V={1}:R=C,S=1001|1,V={2}:R=D,S=1023,V={3}:R=E,S=1044,V={4}:R=F,S=1012|3,V=&lt;&gt;Situation:",$G$1,M$2,$B16,M$3,$J$1)</f>
        <v>-212707.48999999996</v>
      </c>
      <c r="N16" s="276">
        <f>_xll.Assistant.XL.RIK_AC("AEO02____;INF02@E=1,S=1031,G=0,T=0,P=0:@R=A,S=1000,V={0}:R=B,S=1022,V={1}:R=C,S=1001|1,V={2}:R=D,S=1023,V={3}:R=E,S=1044,V={4}:R=F,S=1012|3,V=&lt;&gt;Situation:",$G$1,N$2,$B16,N$3,$J$1)</f>
        <v>0</v>
      </c>
      <c r="O16" s="65">
        <f t="shared" ref="O16:O27" si="10">M16-N16</f>
        <v>-212707.48999999996</v>
      </c>
      <c r="P16" s="66">
        <f t="shared" ref="P16:P27" si="11">IF(N16=0,0,(M16-N16)/N16)</f>
        <v>0</v>
      </c>
    </row>
    <row r="17" spans="1:16" ht="15.75" x14ac:dyDescent="0.25">
      <c r="A17" t="s">
        <v>186</v>
      </c>
      <c r="B17" s="275" t="s">
        <v>488</v>
      </c>
      <c r="C17" s="276">
        <f>_xll.Assistant.XL.RIK_AC("AEO02____;INF02@E=1,S=1031,G=0,T=0,P=0:@R=A,S=1000,V={0}:R=B,S=1022,V={1}:R=C,S=1001|1,V={2}:R=D,S=1023,V={3}:R=E,S=1044,V={4}:R=F,S=1012|3,V=&lt;&gt;Situation:",$G$1,C$2,$B17,C$3,$J$1)</f>
        <v>-1532266.53</v>
      </c>
      <c r="D17" s="276">
        <f>_xll.Assistant.XL.RIK_AC("AEO02____;INF02@E=1,S=1031,G=0,T=0,P=0:@R=A,S=1000,V={0}:R=B,S=1022,V={1}:R=C,S=1001|1,V={2}:R=D,S=1023,V={3}:R=E,S=1044,V={4}:R=F,S=1012|3,V=&lt;&gt;Situation:",$G$1,D$2,$B17,D$3,$J$1)</f>
        <v>0</v>
      </c>
      <c r="E17" s="65">
        <f t="shared" si="8"/>
        <v>-1532266.53</v>
      </c>
      <c r="F17" s="66">
        <f t="shared" si="9"/>
        <v>0</v>
      </c>
      <c r="G17" s="391" t="s">
        <v>187</v>
      </c>
      <c r="H17" s="391"/>
      <c r="I17" s="391"/>
      <c r="J17" s="391"/>
      <c r="K17" s="391"/>
      <c r="L17" s="391"/>
      <c r="M17" s="276">
        <f>_xll.Assistant.XL.RIK_AC("AEO02____;INF02@E=1,S=1031,G=0,T=0,P=0:@R=A,S=1000,V={0}:R=B,S=1022,V={1}:R=C,S=1001|1,V={2}:R=D,S=1023,V={3}:R=E,S=1044,V={4}:R=F,S=1012|3,V=&lt;&gt;Situation:",$G$1,M$2,$B17,M$3,$J$1)</f>
        <v>-1532266.53</v>
      </c>
      <c r="N17" s="276">
        <f>_xll.Assistant.XL.RIK_AC("AEO02____;INF02@E=1,S=1031,G=0,T=0,P=0:@R=A,S=1000,V={0}:R=B,S=1022,V={1}:R=C,S=1001|1,V={2}:R=D,S=1023,V={3}:R=E,S=1044,V={4}:R=F,S=1012|3,V=&lt;&gt;Situation:",$G$1,N$2,$B17,N$3,$J$1)</f>
        <v>0</v>
      </c>
      <c r="O17" s="65">
        <f t="shared" si="10"/>
        <v>-1532266.53</v>
      </c>
      <c r="P17" s="66">
        <f t="shared" si="11"/>
        <v>0</v>
      </c>
    </row>
    <row r="18" spans="1:16" ht="15.75" x14ac:dyDescent="0.25">
      <c r="A18" t="s">
        <v>188</v>
      </c>
      <c r="B18" s="275" t="s">
        <v>501</v>
      </c>
      <c r="C18" s="276">
        <f>_xll.Assistant.XL.RIK_AC("AEO02____;INF02@E=1,S=1031,G=0,T=0,P=0:@R=A,S=1000,V={0}:R=B,S=1022,V={1}:R=C,S=1001|1,V={2}:R=D,S=1023,V={3}:R=E,S=1044,V={4}:R=F,S=1012|3,V=&lt;&gt;Situation:",$G$1,C$2,$B18,C$3,$J$1)</f>
        <v>0</v>
      </c>
      <c r="D18" s="276">
        <f>_xll.Assistant.XL.RIK_AC("AEO02____;INF02@E=1,S=1031,G=0,T=0,P=0:@R=A,S=1000,V={0}:R=B,S=1022,V={1}:R=C,S=1001|1,V={2}:R=D,S=1023,V={3}:R=E,S=1044,V={4}:R=F,S=1012|3,V=&lt;&gt;Situation:",$G$1,D$2,$B18,D$3,$J$1)</f>
        <v>0</v>
      </c>
      <c r="E18" s="65">
        <f t="shared" si="8"/>
        <v>0</v>
      </c>
      <c r="F18" s="66">
        <f t="shared" si="9"/>
        <v>0</v>
      </c>
      <c r="G18" s="391" t="s">
        <v>189</v>
      </c>
      <c r="H18" s="391"/>
      <c r="I18" s="391"/>
      <c r="J18" s="391"/>
      <c r="K18" s="391"/>
      <c r="L18" s="391"/>
      <c r="M18" s="276">
        <f>_xll.Assistant.XL.RIK_AC("AEO02____;INF02@E=1,S=1031,G=0,T=0,P=0:@R=A,S=1000,V={0}:R=B,S=1022,V={1}:R=C,S=1001|1,V={2}:R=D,S=1023,V={3}:R=E,S=1044,V={4}:R=F,S=1012|3,V=&lt;&gt;Situation:",$G$1,M$2,$B18,M$3,$J$1)</f>
        <v>0</v>
      </c>
      <c r="N18" s="276">
        <f>_xll.Assistant.XL.RIK_AC("AEO02____;INF02@E=1,S=1031,G=0,T=0,P=0:@R=A,S=1000,V={0}:R=B,S=1022,V={1}:R=C,S=1001|1,V={2}:R=D,S=1023,V={3}:R=E,S=1044,V={4}:R=F,S=1012|3,V=&lt;&gt;Situation:",$G$1,N$2,$B18,N$3,$J$1)</f>
        <v>0</v>
      </c>
      <c r="O18" s="65">
        <f t="shared" si="10"/>
        <v>0</v>
      </c>
      <c r="P18" s="66">
        <f t="shared" si="11"/>
        <v>0</v>
      </c>
    </row>
    <row r="19" spans="1:16" ht="15" customHeight="1" x14ac:dyDescent="0.25">
      <c r="A19" t="s">
        <v>190</v>
      </c>
      <c r="B19" s="275" t="s">
        <v>489</v>
      </c>
      <c r="C19" s="276">
        <f>_xll.Assistant.XL.RIK_AC("AEO02____;INF02@E=1,S=1031,G=0,T=0,P=0:@R=A,S=1000,V={0}:R=B,S=1022,V={1}:R=C,S=1001|1,V={2}:R=D,S=1023,V={3}:R=E,S=1044,V={4}:R=F,S=1012|3,V=&lt;&gt;Situation:",$G$1,C$2,$B19,C$3,$J$1)</f>
        <v>0</v>
      </c>
      <c r="D19" s="276">
        <f>_xll.Assistant.XL.RIK_AC("AEO02____;INF02@E=1,S=1031,G=0,T=0,P=0:@R=A,S=1000,V={0}:R=B,S=1022,V={1}:R=C,S=1001|1,V={2}:R=D,S=1023,V={3}:R=E,S=1044,V={4}:R=F,S=1012|3,V=&lt;&gt;Situation:",$G$1,D$2,$B19,D$3,$J$1)</f>
        <v>0</v>
      </c>
      <c r="E19" s="65">
        <f t="shared" si="8"/>
        <v>0</v>
      </c>
      <c r="F19" s="66">
        <f t="shared" si="9"/>
        <v>0</v>
      </c>
      <c r="G19" s="391" t="s">
        <v>191</v>
      </c>
      <c r="H19" s="391"/>
      <c r="I19" s="391"/>
      <c r="J19" s="391"/>
      <c r="K19" s="391"/>
      <c r="L19" s="391"/>
      <c r="M19" s="276">
        <f>_xll.Assistant.XL.RIK_AC("AEO02____;INF02@E=1,S=1031,G=0,T=0,P=0:@R=A,S=1000,V={0}:R=B,S=1022,V={1}:R=C,S=1001|1,V={2}:R=D,S=1023,V={3}:R=E,S=1044,V={4}:R=F,S=1012|3,V=&lt;&gt;Situation:",$G$1,M$2,$B19,M$3,$J$1)</f>
        <v>0</v>
      </c>
      <c r="N19" s="276">
        <f>_xll.Assistant.XL.RIK_AC("AEO02____;INF02@E=1,S=1031,G=0,T=0,P=0:@R=A,S=1000,V={0}:R=B,S=1022,V={1}:R=C,S=1001|1,V={2}:R=D,S=1023,V={3}:R=E,S=1044,V={4}:R=F,S=1012|3,V=&lt;&gt;Situation:",$G$1,N$2,$B19,N$3,$J$1)</f>
        <v>0</v>
      </c>
      <c r="O19" s="65">
        <f t="shared" si="10"/>
        <v>0</v>
      </c>
      <c r="P19" s="66">
        <f t="shared" si="11"/>
        <v>0</v>
      </c>
    </row>
    <row r="20" spans="1:16" ht="15.75" x14ac:dyDescent="0.25">
      <c r="A20" t="s">
        <v>192</v>
      </c>
      <c r="B20" s="275" t="s">
        <v>510</v>
      </c>
      <c r="C20" s="276">
        <f>_xll.Assistant.XL.RIK_AC("AEO02____;INF02@E=1,S=1031,G=0,T=0,P=0:@R=A,S=1000,V={0}:R=B,S=1022,V={1}:R=C,S=1001|1,V={2}:R=D,S=1023,V={3}:R=E,S=1044,V={4}:R=F,S=1012|3,V=&lt;&gt;Situation:",$G$1,C$2,$B20,C$3,$J$1)</f>
        <v>1239.55</v>
      </c>
      <c r="D20" s="276">
        <f>_xll.Assistant.XL.RIK_AC("AEO02____;INF02@E=1,S=1031,G=0,T=0,P=0:@R=A,S=1000,V={0}:R=B,S=1022,V={1}:R=C,S=1001|1,V={2}:R=D,S=1023,V={3}:R=E,S=1044,V={4}:R=F,S=1012|3,V=&lt;&gt;Situation:",$G$1,D$2,$B20,D$3,$J$1)</f>
        <v>0</v>
      </c>
      <c r="E20" s="65">
        <f t="shared" si="8"/>
        <v>1239.55</v>
      </c>
      <c r="F20" s="66">
        <f t="shared" si="9"/>
        <v>0</v>
      </c>
      <c r="G20" s="391" t="s">
        <v>193</v>
      </c>
      <c r="H20" s="391"/>
      <c r="I20" s="391"/>
      <c r="J20" s="391"/>
      <c r="K20" s="391"/>
      <c r="L20" s="391"/>
      <c r="M20" s="276">
        <f>_xll.Assistant.XL.RIK_AC("AEO02____;INF02@E=1,S=1031,G=0,T=0,P=0:@R=A,S=1000,V={0}:R=B,S=1022,V={1}:R=C,S=1001|1,V={2}:R=D,S=1023,V={3}:R=E,S=1044,V={4}:R=F,S=1012|3,V=&lt;&gt;Situation:",$G$1,M$2,$B20,M$3,$J$1)</f>
        <v>-124662.18000000001</v>
      </c>
      <c r="N20" s="276">
        <f>_xll.Assistant.XL.RIK_AC("AEO02____;INF02@E=1,S=1031,G=0,T=0,P=0:@R=A,S=1000,V={0}:R=B,S=1022,V={1}:R=C,S=1001|1,V={2}:R=D,S=1023,V={3}:R=E,S=1044,V={4}:R=F,S=1012|3,V=&lt;&gt;Situation:",$G$1,N$2,$B20,N$3,$J$1)</f>
        <v>0</v>
      </c>
      <c r="O20" s="65">
        <f t="shared" si="10"/>
        <v>-124662.18000000001</v>
      </c>
      <c r="P20" s="66">
        <f t="shared" si="11"/>
        <v>0</v>
      </c>
    </row>
    <row r="21" spans="1:16" ht="15.75" x14ac:dyDescent="0.25">
      <c r="A21" t="s">
        <v>194</v>
      </c>
      <c r="B21" s="275" t="s">
        <v>480</v>
      </c>
      <c r="C21" s="276">
        <f>_xll.Assistant.XL.RIK_AC("AEO02____;INF02@E=1,S=1031,G=0,T=0,P=0:@R=A,S=1000,V={0}:R=B,S=1022,V={1}:R=C,S=1001|1,V={2}:R=D,S=1023,V={3}:R=E,S=1044,V={4}:R=F,S=1012|3,V=&lt;&gt;Situation:",$G$1,C$2,$B21,C$3,$J$1)</f>
        <v>0</v>
      </c>
      <c r="D21" s="276">
        <f>_xll.Assistant.XL.RIK_AC("AEO02____;INF02@E=1,S=1031,G=0,T=0,P=0:@R=A,S=1000,V={0}:R=B,S=1022,V={1}:R=C,S=1001|1,V={2}:R=D,S=1023,V={3}:R=E,S=1044,V={4}:R=F,S=1012|3,V=&lt;&gt;Situation:",$G$1,D$2,$B21,D$3,$J$1)</f>
        <v>0</v>
      </c>
      <c r="E21" s="65">
        <f t="shared" si="8"/>
        <v>0</v>
      </c>
      <c r="F21" s="66">
        <f t="shared" si="9"/>
        <v>0</v>
      </c>
      <c r="G21" s="391" t="s">
        <v>195</v>
      </c>
      <c r="H21" s="391"/>
      <c r="I21" s="391"/>
      <c r="J21" s="391"/>
      <c r="K21" s="391"/>
      <c r="L21" s="391"/>
      <c r="M21" s="276">
        <f>_xll.Assistant.XL.RIK_AC("AEO02____;INF02@E=1,S=1031,G=0,T=0,P=0:@R=A,S=1000,V={0}:R=B,S=1022,V={1}:R=C,S=1001|1,V={2}:R=D,S=1023,V={3}:R=E,S=1044,V={4}:R=F,S=1012|3,V=&lt;&gt;Situation:",$G$1,M$2,$B21,M$3,$J$1)</f>
        <v>-18956</v>
      </c>
      <c r="N21" s="276">
        <f>_xll.Assistant.XL.RIK_AC("AEO02____;INF02@E=1,S=1031,G=0,T=0,P=0:@R=A,S=1000,V={0}:R=B,S=1022,V={1}:R=C,S=1001|1,V={2}:R=D,S=1023,V={3}:R=E,S=1044,V={4}:R=F,S=1012|3,V=&lt;&gt;Situation:",$G$1,N$2,$B21,N$3,$J$1)</f>
        <v>0</v>
      </c>
      <c r="O21" s="65">
        <f t="shared" si="10"/>
        <v>-18956</v>
      </c>
      <c r="P21" s="66">
        <f t="shared" si="11"/>
        <v>0</v>
      </c>
    </row>
    <row r="22" spans="1:16" ht="15.75" x14ac:dyDescent="0.25">
      <c r="A22" t="s">
        <v>196</v>
      </c>
      <c r="B22" s="275" t="s">
        <v>490</v>
      </c>
      <c r="C22" s="276">
        <f>_xll.Assistant.XL.RIK_AC("AEO02____;INF02@E=1,S=1031,G=0,T=0,P=0:@R=A,S=1000,V={0}:R=B,S=1022,V={1}:R=C,S=1001|1,V={2}:R=D,S=1023,V={3}:R=E,S=1044,V={4}:R=F,S=1012|3,V=&lt;&gt;Situation:",$G$1,C$2,$B22,C$3,$J$1)</f>
        <v>0</v>
      </c>
      <c r="D22" s="276">
        <f>_xll.Assistant.XL.RIK_AC("AEO02____;INF02@E=1,S=1031,G=0,T=0,P=0:@R=A,S=1000,V={0}:R=B,S=1022,V={1}:R=C,S=1001|1,V={2}:R=D,S=1023,V={3}:R=E,S=1044,V={4}:R=F,S=1012|3,V=&lt;&gt;Situation:",$G$1,D$2,$B22,D$3,$J$1)</f>
        <v>0</v>
      </c>
      <c r="E22" s="65">
        <f t="shared" si="8"/>
        <v>0</v>
      </c>
      <c r="F22" s="66">
        <f t="shared" si="9"/>
        <v>0</v>
      </c>
      <c r="G22" s="391" t="s">
        <v>197</v>
      </c>
      <c r="H22" s="391"/>
      <c r="I22" s="391"/>
      <c r="J22" s="391"/>
      <c r="K22" s="391"/>
      <c r="L22" s="391"/>
      <c r="M22" s="276">
        <f>_xll.Assistant.XL.RIK_AC("AEO02____;INF02@E=1,S=1031,G=0,T=0,P=0:@R=A,S=1000,V={0}:R=B,S=1022,V={1}:R=C,S=1001|1,V={2}:R=D,S=1023,V={3}:R=E,S=1044,V={4}:R=F,S=1012|3,V=&lt;&gt;Situation:",$G$1,M$2,$B22,M$3,$J$1)</f>
        <v>0</v>
      </c>
      <c r="N22" s="276">
        <f>_xll.Assistant.XL.RIK_AC("AEO02____;INF02@E=1,S=1031,G=0,T=0,P=0:@R=A,S=1000,V={0}:R=B,S=1022,V={1}:R=C,S=1001|1,V={2}:R=D,S=1023,V={3}:R=E,S=1044,V={4}:R=F,S=1012|3,V=&lt;&gt;Situation:",$G$1,N$2,$B22,N$3,$J$1)</f>
        <v>0</v>
      </c>
      <c r="O22" s="65">
        <f t="shared" si="10"/>
        <v>0</v>
      </c>
      <c r="P22" s="66">
        <f t="shared" si="11"/>
        <v>0</v>
      </c>
    </row>
    <row r="23" spans="1:16" ht="15.75" x14ac:dyDescent="0.25">
      <c r="A23" t="s">
        <v>198</v>
      </c>
      <c r="B23" s="275" t="s">
        <v>502</v>
      </c>
      <c r="C23" s="276">
        <f>_xll.Assistant.XL.RIK_AC("AEO02____;INF02@E=1,S=1031,G=0,T=0,P=0:@R=A,S=1000,V={0}:R=B,S=1022,V={1}:R=C,S=1001|1,V={2}:R=D,S=1023,V={3}:R=E,S=1044,V={4}:R=F,S=1012|3,V=&lt;&gt;Situation:",$G$1,C$2,$B23,C$3,$J$1)</f>
        <v>0</v>
      </c>
      <c r="D23" s="276">
        <f>_xll.Assistant.XL.RIK_AC("AEO02____;INF02@E=1,S=1031,G=0,T=0,P=0:@R=A,S=1000,V={0}:R=B,S=1022,V={1}:R=C,S=1001|1,V={2}:R=D,S=1023,V={3}:R=E,S=1044,V={4}:R=F,S=1012|3,V=&lt;&gt;Situation:",$G$1,D$2,$B23,D$3,$J$1)</f>
        <v>0</v>
      </c>
      <c r="E23" s="65">
        <f t="shared" si="8"/>
        <v>0</v>
      </c>
      <c r="F23" s="66">
        <f t="shared" si="9"/>
        <v>0</v>
      </c>
      <c r="G23" s="391" t="s">
        <v>199</v>
      </c>
      <c r="H23" s="391"/>
      <c r="I23" s="391"/>
      <c r="J23" s="391"/>
      <c r="K23" s="391"/>
      <c r="L23" s="391"/>
      <c r="M23" s="276">
        <f>_xll.Assistant.XL.RIK_AC("AEO02____;INF02@E=1,S=1031,G=0,T=0,P=0:@R=A,S=1000,V={0}:R=B,S=1022,V={1}:R=C,S=1001|1,V={2}:R=D,S=1023,V={3}:R=E,S=1044,V={4}:R=F,S=1012|3,V=&lt;&gt;Situation:",$G$1,M$2,$B23,M$3,$J$1)</f>
        <v>0</v>
      </c>
      <c r="N23" s="276">
        <f>_xll.Assistant.XL.RIK_AC("AEO02____;INF02@E=1,S=1031,G=0,T=0,P=0:@R=A,S=1000,V={0}:R=B,S=1022,V={1}:R=C,S=1001|1,V={2}:R=D,S=1023,V={3}:R=E,S=1044,V={4}:R=F,S=1012|3,V=&lt;&gt;Situation:",$G$1,N$2,$B23,N$3,$J$1)</f>
        <v>0</v>
      </c>
      <c r="O23" s="65">
        <f t="shared" si="10"/>
        <v>0</v>
      </c>
      <c r="P23" s="66">
        <f t="shared" si="11"/>
        <v>0</v>
      </c>
    </row>
    <row r="24" spans="1:16" ht="15.75" x14ac:dyDescent="0.25">
      <c r="A24" t="s">
        <v>200</v>
      </c>
      <c r="B24" s="275" t="s">
        <v>491</v>
      </c>
      <c r="C24" s="276">
        <f>_xll.Assistant.XL.RIK_AC("AEO02____;INF02@E=1,S=1031,G=0,T=0,P=0:@R=A,S=1000,V={0}:R=B,S=1022,V={1}:R=C,S=1001|1,V={2}:R=D,S=1023,V={3}:R=E,S=1044,V={4}:R=F,S=1012|3,V=&lt;&gt;Situation:",$G$1,C$2,$B24,C$3,$J$1)</f>
        <v>-31972.66</v>
      </c>
      <c r="D24" s="276">
        <f>_xll.Assistant.XL.RIK_AC("AEO02____;INF02@E=1,S=1031,G=0,T=0,P=0:@R=A,S=1000,V={0}:R=B,S=1022,V={1}:R=C,S=1001|1,V={2}:R=D,S=1023,V={3}:R=E,S=1044,V={4}:R=F,S=1012|3,V=&lt;&gt;Situation:",$G$1,D$2,$B24,D$3,$J$1)</f>
        <v>0</v>
      </c>
      <c r="E24" s="65">
        <f t="shared" si="8"/>
        <v>-31972.66</v>
      </c>
      <c r="F24" s="66">
        <f t="shared" si="9"/>
        <v>0</v>
      </c>
      <c r="G24" s="391" t="s">
        <v>201</v>
      </c>
      <c r="H24" s="391"/>
      <c r="I24" s="391"/>
      <c r="J24" s="391"/>
      <c r="K24" s="391"/>
      <c r="L24" s="391"/>
      <c r="M24" s="276">
        <f>_xll.Assistant.XL.RIK_AC("AEO02____;INF02@E=1,S=1031,G=0,T=0,P=0:@R=A,S=1000,V={0}:R=B,S=1022,V={1}:R=C,S=1001|1,V={2}:R=D,S=1023,V={3}:R=E,S=1044,V={4}:R=F,S=1012|3,V=&lt;&gt;Situation:",$G$1,M$2,$B24,M$3,$J$1)</f>
        <v>-54317.59</v>
      </c>
      <c r="N24" s="276">
        <f>_xll.Assistant.XL.RIK_AC("AEO02____;INF02@E=1,S=1031,G=0,T=0,P=0:@R=A,S=1000,V={0}:R=B,S=1022,V={1}:R=C,S=1001|1,V={2}:R=D,S=1023,V={3}:R=E,S=1044,V={4}:R=F,S=1012|3,V=&lt;&gt;Situation:",$G$1,N$2,$B24,N$3,$J$1)</f>
        <v>0</v>
      </c>
      <c r="O24" s="65">
        <f t="shared" si="10"/>
        <v>-54317.59</v>
      </c>
      <c r="P24" s="66">
        <f t="shared" si="11"/>
        <v>0</v>
      </c>
    </row>
    <row r="25" spans="1:16" ht="15.75" x14ac:dyDescent="0.25">
      <c r="A25" t="s">
        <v>202</v>
      </c>
      <c r="B25" s="275" t="s">
        <v>509</v>
      </c>
      <c r="C25" s="276">
        <f>_xll.Assistant.XL.RIK_AC("AEO02____;INF02@E=1,S=1031,G=0,T=0,P=0:@R=A,S=1000,V={0}:R=B,S=1022,V={1}:R=C,S=1001|1,V={2}:R=D,S=1023,V={3}:R=E,S=1044,V={4}:R=F,S=1012|3,V=&lt;&gt;Situation:",$G$1,C$2,$B25,C$3,$J$1)</f>
        <v>0</v>
      </c>
      <c r="D25" s="276">
        <f>_xll.Assistant.XL.RIK_AC("AEO02____;INF02@E=1,S=1031,G=0,T=0,P=0:@R=A,S=1000,V={0}:R=B,S=1022,V={1}:R=C,S=1001|1,V={2}:R=D,S=1023,V={3}:R=E,S=1044,V={4}:R=F,S=1012|3,V=&lt;&gt;Situation:",$G$1,D$2,$B25,D$3,$J$1)</f>
        <v>0</v>
      </c>
      <c r="E25" s="65">
        <f t="shared" si="8"/>
        <v>0</v>
      </c>
      <c r="F25" s="66">
        <f t="shared" si="9"/>
        <v>0</v>
      </c>
      <c r="G25" s="391" t="s">
        <v>203</v>
      </c>
      <c r="H25" s="391"/>
      <c r="I25" s="391"/>
      <c r="J25" s="391"/>
      <c r="K25" s="391"/>
      <c r="L25" s="391"/>
      <c r="M25" s="276">
        <f>_xll.Assistant.XL.RIK_AC("AEO02____;INF02@E=1,S=1031,G=0,T=0,P=0:@R=A,S=1000,V={0}:R=B,S=1022,V={1}:R=C,S=1001|1,V={2}:R=D,S=1023,V={3}:R=E,S=1044,V={4}:R=F,S=1012|3,V=&lt;&gt;Situation:",$G$1,M$2,$B25,M$3,$J$1)</f>
        <v>0</v>
      </c>
      <c r="N25" s="276">
        <f>_xll.Assistant.XL.RIK_AC("AEO02____;INF02@E=1,S=1031,G=0,T=0,P=0:@R=A,S=1000,V={0}:R=B,S=1022,V={1}:R=C,S=1001|1,V={2}:R=D,S=1023,V={3}:R=E,S=1044,V={4}:R=F,S=1012|3,V=&lt;&gt;Situation:",$G$1,N$2,$B25,N$3,$J$1)</f>
        <v>0</v>
      </c>
      <c r="O25" s="65">
        <f t="shared" si="10"/>
        <v>0</v>
      </c>
      <c r="P25" s="66">
        <f t="shared" si="11"/>
        <v>0</v>
      </c>
    </row>
    <row r="26" spans="1:16" ht="15.75" x14ac:dyDescent="0.25">
      <c r="A26" t="s">
        <v>204</v>
      </c>
      <c r="B26" s="275" t="s">
        <v>492</v>
      </c>
      <c r="C26" s="276">
        <f>_xll.Assistant.XL.RIK_AC("AEO02____;INF02@E=1,S=1031,G=0,T=0,P=0:@R=A,S=1000,V={0}:R=B,S=1022,V={1}:R=C,S=1001|1,V={2}:R=D,S=1023,V={3}:R=E,S=1044,V={4}:R=F,S=1012|3,V=&lt;&gt;Situation:",$G$1,C$2,$B26,C$3,$J$1)</f>
        <v>0</v>
      </c>
      <c r="D26" s="276">
        <f>_xll.Assistant.XL.RIK_AC("AEO02____;INF02@E=1,S=1031,G=0,T=0,P=0:@R=A,S=1000,V={0}:R=B,S=1022,V={1}:R=C,S=1001|1,V={2}:R=D,S=1023,V={3}:R=E,S=1044,V={4}:R=F,S=1012|3,V=&lt;&gt;Situation:",$G$1,D$2,$B26,D$3,$J$1)</f>
        <v>0</v>
      </c>
      <c r="E26" s="65">
        <f t="shared" si="8"/>
        <v>0</v>
      </c>
      <c r="F26" s="66">
        <f t="shared" si="9"/>
        <v>0</v>
      </c>
      <c r="G26" s="391" t="s">
        <v>205</v>
      </c>
      <c r="H26" s="391"/>
      <c r="I26" s="391"/>
      <c r="J26" s="391"/>
      <c r="K26" s="391"/>
      <c r="L26" s="391"/>
      <c r="M26" s="276">
        <f>_xll.Assistant.XL.RIK_AC("AEO02____;INF02@E=1,S=1031,G=0,T=0,P=0:@R=A,S=1000,V={0}:R=B,S=1022,V={1}:R=C,S=1001|1,V={2}:R=D,S=1023,V={3}:R=E,S=1044,V={4}:R=F,S=1012|3,V=&lt;&gt;Situation:",$G$1,M$2,$B26,M$3,$J$1)</f>
        <v>0</v>
      </c>
      <c r="N26" s="276">
        <f>_xll.Assistant.XL.RIK_AC("AEO02____;INF02@E=1,S=1031,G=0,T=0,P=0:@R=A,S=1000,V={0}:R=B,S=1022,V={1}:R=C,S=1001|1,V={2}:R=D,S=1023,V={3}:R=E,S=1044,V={4}:R=F,S=1012|3,V=&lt;&gt;Situation:",$G$1,N$2,$B26,N$3,$J$1)</f>
        <v>0</v>
      </c>
      <c r="O26" s="65">
        <f t="shared" si="10"/>
        <v>0</v>
      </c>
      <c r="P26" s="66">
        <f t="shared" si="11"/>
        <v>0</v>
      </c>
    </row>
    <row r="27" spans="1:16" ht="15" customHeight="1" x14ac:dyDescent="0.25">
      <c r="A27" t="s">
        <v>206</v>
      </c>
      <c r="B27" s="275" t="s">
        <v>517</v>
      </c>
      <c r="C27" s="276">
        <f>_xll.Assistant.XL.RIK_AC("AEO02____;INF02@E=1,S=1031,G=0,T=0,P=0:@R=A,S=1000,V={0}:R=B,S=1022,V={1}:R=C,S=1001|1,V={2}:R=D,S=1023,V={3}:R=E,S=1044,V={4}:R=F,S=1012|3,V=&lt;&gt;Situation:",$G$1,C$2,$B27,C$3,$J$1)</f>
        <v>0</v>
      </c>
      <c r="D27" s="276">
        <f>_xll.Assistant.XL.RIK_AC("AEO02____;INF02@E=1,S=1031,G=0,T=0,P=0:@R=A,S=1000,V={0}:R=B,S=1022,V={1}:R=C,S=1001|1,V={2}:R=D,S=1023,V={3}:R=E,S=1044,V={4}:R=F,S=1012|3,V=&lt;&gt;Situation:",$G$1,D$2,$B27,D$3,$J$1)</f>
        <v>0</v>
      </c>
      <c r="E27" s="65">
        <f t="shared" si="8"/>
        <v>0</v>
      </c>
      <c r="F27" s="66">
        <f t="shared" si="9"/>
        <v>0</v>
      </c>
      <c r="G27" s="391" t="s">
        <v>207</v>
      </c>
      <c r="H27" s="391"/>
      <c r="I27" s="391"/>
      <c r="J27" s="391"/>
      <c r="K27" s="391"/>
      <c r="L27" s="391"/>
      <c r="M27" s="276">
        <f>_xll.Assistant.XL.RIK_AC("AEO02____;INF02@E=1,S=1031,G=0,T=0,P=0:@R=A,S=1000,V={0}:R=B,S=1022,V={1}:R=C,S=1001|1,V={2}:R=D,S=1023,V={3}:R=E,S=1044,V={4}:R=F,S=1012|3,V=&lt;&gt;Situation:",$G$1,M$2,$B27,M$3,$J$1)</f>
        <v>0</v>
      </c>
      <c r="N27" s="276">
        <f>_xll.Assistant.XL.RIK_AC("AEO02____;INF02@E=1,S=1031,G=0,T=0,P=0:@R=A,S=1000,V={0}:R=B,S=1022,V={1}:R=C,S=1001|1,V={2}:R=D,S=1023,V={3}:R=E,S=1044,V={4}:R=F,S=1012|3,V=&lt;&gt;Situation:",$G$1,N$2,$B27,N$3,$J$1)</f>
        <v>0</v>
      </c>
      <c r="O27" s="65">
        <f t="shared" si="10"/>
        <v>0</v>
      </c>
      <c r="P27" s="66">
        <f t="shared" si="11"/>
        <v>0</v>
      </c>
    </row>
    <row r="28" spans="1:16" ht="17.25" x14ac:dyDescent="0.25">
      <c r="B28" s="272" t="s">
        <v>157</v>
      </c>
      <c r="C28" s="277">
        <f>SUM(C16:C27)</f>
        <v>-1562999.64</v>
      </c>
      <c r="D28" s="277">
        <f>SUM(D16:D27)</f>
        <v>0</v>
      </c>
      <c r="E28" s="68"/>
      <c r="F28" s="69"/>
      <c r="G28" s="392" t="s">
        <v>208</v>
      </c>
      <c r="H28" s="392"/>
      <c r="I28" s="392"/>
      <c r="J28" s="392"/>
      <c r="K28" s="392"/>
      <c r="L28" s="392"/>
      <c r="M28" s="277">
        <f>SUM(M16:M27)</f>
        <v>-1942909.79</v>
      </c>
      <c r="N28" s="277">
        <f>SUM(N16:N27)</f>
        <v>0</v>
      </c>
      <c r="O28" s="68"/>
      <c r="P28" s="69"/>
    </row>
    <row r="29" spans="1:16" ht="17.25" x14ac:dyDescent="0.25">
      <c r="B29" s="272" t="s">
        <v>157</v>
      </c>
      <c r="C29" s="278">
        <f>C15+C28</f>
        <v>-1610689.64</v>
      </c>
      <c r="D29" s="278">
        <f>D15+D28</f>
        <v>0</v>
      </c>
      <c r="E29" s="71"/>
      <c r="F29" s="62"/>
      <c r="G29" s="393" t="s">
        <v>209</v>
      </c>
      <c r="H29" s="393"/>
      <c r="I29" s="393"/>
      <c r="J29" s="393"/>
      <c r="K29" s="393"/>
      <c r="L29" s="393"/>
      <c r="M29" s="278">
        <f>M15+M28</f>
        <v>2444912.16</v>
      </c>
      <c r="N29" s="278">
        <f>N15+N28</f>
        <v>0</v>
      </c>
      <c r="O29" s="71"/>
      <c r="P29" s="62"/>
    </row>
    <row r="30" spans="1:16" ht="15.75" x14ac:dyDescent="0.25">
      <c r="A30" t="s">
        <v>210</v>
      </c>
      <c r="B30" s="275" t="s">
        <v>503</v>
      </c>
      <c r="C30" s="276">
        <f>_xll.Assistant.XL.RIK_AC("AEO02____;INF02@E=1,S=1031,G=0,T=0,P=0:@R=A,S=1000,V={0}:R=B,S=1022,V={1}:R=C,S=1001|1,V={2}:R=D,S=1023,V={3}:R=E,S=1044,V={4}:R=F,S=1012|3,V=&lt;&gt;Situation:",$G$1,C$2,$B30,C$3,$J$1)</f>
        <v>0</v>
      </c>
      <c r="D30" s="276">
        <f>_xll.Assistant.XL.RIK_AC("AEO02____;INF02@E=1,S=1031,G=0,T=0,P=0:@R=A,S=1000,V={0}:R=B,S=1022,V={1}:R=C,S=1001|1,V={2}:R=D,S=1023,V={3}:R=E,S=1044,V={4}:R=F,S=1012|3,V=&lt;&gt;Situation:",$G$1,D$2,$B30,D$3,$J$1)</f>
        <v>0</v>
      </c>
      <c r="E30" s="65">
        <f t="shared" ref="E30:E36" si="12">C30-D30</f>
        <v>0</v>
      </c>
      <c r="F30" s="66">
        <f t="shared" ref="F30:F36" si="13">IF(D30=0,0,(C30-D30)/D30)</f>
        <v>0</v>
      </c>
      <c r="G30" s="391" t="s">
        <v>211</v>
      </c>
      <c r="H30" s="391"/>
      <c r="I30" s="391"/>
      <c r="J30" s="391"/>
      <c r="K30" s="391"/>
      <c r="L30" s="391"/>
      <c r="M30" s="276">
        <f>_xll.Assistant.XL.RIK_AC("AEO02____;INF02@E=1,S=1031,G=0,T=0,P=0:@R=A,S=1000,V={0}:R=B,S=1022,V={1}:R=C,S=1001|1,V={2}:R=D,S=1023,V={3}:R=E,S=1044,V={4}:R=F,S=1012|3,V=&lt;&gt;Situation:",$G$1,M$2,$B30,M$3,$J$1)</f>
        <v>0</v>
      </c>
      <c r="N30" s="276">
        <f>_xll.Assistant.XL.RIK_AC("AEO02____;INF02@E=1,S=1031,G=0,T=0,P=0:@R=A,S=1000,V={0}:R=B,S=1022,V={1}:R=C,S=1001|1,V={2}:R=D,S=1023,V={3}:R=E,S=1044,V={4}:R=F,S=1012|3,V=&lt;&gt;Situation:",$G$1,N$2,$B30,N$3,$J$1)</f>
        <v>0</v>
      </c>
      <c r="O30" s="65">
        <f t="shared" ref="O30:O36" si="14">M30-N30</f>
        <v>0</v>
      </c>
      <c r="P30" s="66">
        <f t="shared" ref="P30:P36" si="15">IF(N30=0,0,(M30-N30)/N30)</f>
        <v>0</v>
      </c>
    </row>
    <row r="31" spans="1:16" ht="15.75" x14ac:dyDescent="0.25">
      <c r="A31" t="s">
        <v>212</v>
      </c>
      <c r="B31" s="275" t="s">
        <v>504</v>
      </c>
      <c r="C31" s="276">
        <f>_xll.Assistant.XL.RIK_AC("AEO02____;INF02@E=1,S=1031,G=0,T=0,P=0:@R=A,S=1000,V={0}:R=B,S=1022,V={1}:R=C,S=1001|1,V={2}:R=D,S=1023,V={3}:R=E,S=1044,V={4}:R=F,S=1012|3,V=&lt;&gt;Situation:",$G$1,C$2,$B31,C$3,$J$1)</f>
        <v>0</v>
      </c>
      <c r="D31" s="276">
        <f>_xll.Assistant.XL.RIK_AC("AEO02____;INF02@E=1,S=1031,G=0,T=0,P=0:@R=A,S=1000,V={0}:R=B,S=1022,V={1}:R=C,S=1001|1,V={2}:R=D,S=1023,V={3}:R=E,S=1044,V={4}:R=F,S=1012|3,V=&lt;&gt;Situation:",$G$1,D$2,$B31,D$3,$J$1)</f>
        <v>0</v>
      </c>
      <c r="E31" s="65">
        <f t="shared" si="12"/>
        <v>0</v>
      </c>
      <c r="F31" s="66">
        <f t="shared" si="13"/>
        <v>0</v>
      </c>
      <c r="G31" s="391" t="s">
        <v>213</v>
      </c>
      <c r="H31" s="391"/>
      <c r="I31" s="391"/>
      <c r="J31" s="391"/>
      <c r="K31" s="391"/>
      <c r="L31" s="391"/>
      <c r="M31" s="276">
        <f>_xll.Assistant.XL.RIK_AC("AEO02____;INF02@E=1,S=1031,G=0,T=0,P=0:@R=A,S=1000,V={0}:R=B,S=1022,V={1}:R=C,S=1001|1,V={2}:R=D,S=1023,V={3}:R=E,S=1044,V={4}:R=F,S=1012|3,V=&lt;&gt;Situation:",$G$1,M$2,$B31,M$3,$J$1)</f>
        <v>0</v>
      </c>
      <c r="N31" s="276">
        <f>_xll.Assistant.XL.RIK_AC("AEO02____;INF02@E=1,S=1031,G=0,T=0,P=0:@R=A,S=1000,V={0}:R=B,S=1022,V={1}:R=C,S=1001|1,V={2}:R=D,S=1023,V={3}:R=E,S=1044,V={4}:R=F,S=1012|3,V=&lt;&gt;Situation:",$G$1,N$2,$B31,N$3,$J$1)</f>
        <v>0</v>
      </c>
      <c r="O31" s="65">
        <f t="shared" si="14"/>
        <v>0</v>
      </c>
      <c r="P31" s="66">
        <f t="shared" si="15"/>
        <v>0</v>
      </c>
    </row>
    <row r="32" spans="1:16" ht="15.75" x14ac:dyDescent="0.25">
      <c r="A32" t="s">
        <v>214</v>
      </c>
      <c r="B32" s="275" t="s">
        <v>495</v>
      </c>
      <c r="C32" s="276">
        <f>_xll.Assistant.XL.RIK_AC("AEO02____;INF02@E=1,S=1031,G=0,T=0,P=0:@R=A,S=1000,V={0}:R=B,S=1022,V={1}:R=C,S=1001|1,V={2}:R=D,S=1023,V={3}:R=E,S=1044,V={4}:R=F,S=1012|3,V=&lt;&gt;Situation:",$G$1,C$2,$B32,C$3,$J$1)</f>
        <v>0</v>
      </c>
      <c r="D32" s="276">
        <f>_xll.Assistant.XL.RIK_AC("AEO02____;INF02@E=1,S=1031,G=0,T=0,P=0:@R=A,S=1000,V={0}:R=B,S=1022,V={1}:R=C,S=1001|1,V={2}:R=D,S=1023,V={3}:R=E,S=1044,V={4}:R=F,S=1012|3,V=&lt;&gt;Situation:",$G$1,D$2,$B32,D$3,$J$1)</f>
        <v>0</v>
      </c>
      <c r="E32" s="65">
        <f t="shared" si="12"/>
        <v>0</v>
      </c>
      <c r="F32" s="66">
        <f t="shared" si="13"/>
        <v>0</v>
      </c>
      <c r="G32" s="391" t="s">
        <v>215</v>
      </c>
      <c r="H32" s="391"/>
      <c r="I32" s="391"/>
      <c r="J32" s="391"/>
      <c r="K32" s="391"/>
      <c r="L32" s="391"/>
      <c r="M32" s="276">
        <f>_xll.Assistant.XL.RIK_AC("AEO02____;INF02@E=1,S=1031,G=0,T=0,P=0:@R=A,S=1000,V={0}:R=B,S=1022,V={1}:R=C,S=1001|1,V={2}:R=D,S=1023,V={3}:R=E,S=1044,V={4}:R=F,S=1012|3,V=&lt;&gt;Situation:",$G$1,M$2,$B32,M$3,$J$1)</f>
        <v>0</v>
      </c>
      <c r="N32" s="276">
        <f>_xll.Assistant.XL.RIK_AC("AEO02____;INF02@E=1,S=1031,G=0,T=0,P=0:@R=A,S=1000,V={0}:R=B,S=1022,V={1}:R=C,S=1001|1,V={2}:R=D,S=1023,V={3}:R=E,S=1044,V={4}:R=F,S=1012|3,V=&lt;&gt;Situation:",$G$1,N$2,$B32,N$3,$J$1)</f>
        <v>0</v>
      </c>
      <c r="O32" s="65">
        <f t="shared" si="14"/>
        <v>0</v>
      </c>
      <c r="P32" s="66">
        <f t="shared" si="15"/>
        <v>0</v>
      </c>
    </row>
    <row r="33" spans="1:16" ht="15.75" x14ac:dyDescent="0.25">
      <c r="A33" t="s">
        <v>216</v>
      </c>
      <c r="B33" s="275" t="s">
        <v>496</v>
      </c>
      <c r="C33" s="276">
        <f>_xll.Assistant.XL.RIK_AC("AEO02____;INF02@E=1,S=1031,G=0,T=0,P=0:@R=A,S=1000,V={0}:R=B,S=1022,V={1}:R=C,S=1001|1,V={2}:R=D,S=1023,V={3}:R=E,S=1044,V={4}:R=F,S=1012|3,V=&lt;&gt;Situation:",$G$1,C$2,$B33,C$3,$J$1)</f>
        <v>0</v>
      </c>
      <c r="D33" s="276">
        <f>_xll.Assistant.XL.RIK_AC("AEO02____;INF02@E=1,S=1031,G=0,T=0,P=0:@R=A,S=1000,V={0}:R=B,S=1022,V={1}:R=C,S=1001|1,V={2}:R=D,S=1023,V={3}:R=E,S=1044,V={4}:R=F,S=1012|3,V=&lt;&gt;Situation:",$G$1,D$2,$B33,D$3,$J$1)</f>
        <v>0</v>
      </c>
      <c r="E33" s="65">
        <f t="shared" si="12"/>
        <v>0</v>
      </c>
      <c r="F33" s="66">
        <f t="shared" si="13"/>
        <v>0</v>
      </c>
      <c r="G33" s="391" t="s">
        <v>217</v>
      </c>
      <c r="H33" s="391"/>
      <c r="I33" s="391"/>
      <c r="J33" s="391"/>
      <c r="K33" s="391"/>
      <c r="L33" s="391"/>
      <c r="M33" s="276">
        <f>_xll.Assistant.XL.RIK_AC("AEO02____;INF02@E=1,S=1031,G=0,T=0,P=0:@R=A,S=1000,V={0}:R=B,S=1022,V={1}:R=C,S=1001|1,V={2}:R=D,S=1023,V={3}:R=E,S=1044,V={4}:R=F,S=1012|3,V=&lt;&gt;Situation:",$G$1,M$2,$B33,M$3,$J$1)</f>
        <v>0</v>
      </c>
      <c r="N33" s="276">
        <f>_xll.Assistant.XL.RIK_AC("AEO02____;INF02@E=1,S=1031,G=0,T=0,P=0:@R=A,S=1000,V={0}:R=B,S=1022,V={1}:R=C,S=1001|1,V={2}:R=D,S=1023,V={3}:R=E,S=1044,V={4}:R=F,S=1012|3,V=&lt;&gt;Situation:",$G$1,N$2,$B33,N$3,$J$1)</f>
        <v>0</v>
      </c>
      <c r="O33" s="65">
        <f t="shared" si="14"/>
        <v>0</v>
      </c>
      <c r="P33" s="66">
        <f t="shared" si="15"/>
        <v>0</v>
      </c>
    </row>
    <row r="34" spans="1:16" ht="15.75" x14ac:dyDescent="0.25">
      <c r="A34" t="s">
        <v>218</v>
      </c>
      <c r="B34" s="275" t="s">
        <v>500</v>
      </c>
      <c r="C34" s="276">
        <f>_xll.Assistant.XL.RIK_AC("AEO02____;INF02@E=1,S=1031,G=0,T=0,P=0:@R=A,S=1000,V={0}:R=B,S=1022,V={1}:R=C,S=1001|1,V={2}:R=D,S=1023,V={3}:R=E,S=1044,V={4}:R=F,S=1012|3,V=&lt;&gt;Situation:",$G$1,C$2,$B34,C$3,$J$1)</f>
        <v>0</v>
      </c>
      <c r="D34" s="276">
        <f>_xll.Assistant.XL.RIK_AC("AEO02____;INF02@E=1,S=1031,G=0,T=0,P=0:@R=A,S=1000,V={0}:R=B,S=1022,V={1}:R=C,S=1001|1,V={2}:R=D,S=1023,V={3}:R=E,S=1044,V={4}:R=F,S=1012|3,V=&lt;&gt;Situation:",$G$1,D$2,$B34,D$3,$J$1)</f>
        <v>0</v>
      </c>
      <c r="E34" s="65">
        <f t="shared" si="12"/>
        <v>0</v>
      </c>
      <c r="F34" s="66">
        <f t="shared" si="13"/>
        <v>0</v>
      </c>
      <c r="G34" s="391" t="s">
        <v>219</v>
      </c>
      <c r="H34" s="391"/>
      <c r="I34" s="391"/>
      <c r="J34" s="391"/>
      <c r="K34" s="391"/>
      <c r="L34" s="391"/>
      <c r="M34" s="276">
        <f>_xll.Assistant.XL.RIK_AC("AEO02____;INF02@E=1,S=1031,G=0,T=0,P=0:@R=A,S=1000,V={0}:R=B,S=1022,V={1}:R=C,S=1001|1,V={2}:R=D,S=1023,V={3}:R=E,S=1044,V={4}:R=F,S=1012|3,V=&lt;&gt;Situation:",$G$1,M$2,$B34,M$3,$J$1)</f>
        <v>0</v>
      </c>
      <c r="N34" s="276">
        <f>_xll.Assistant.XL.RIK_AC("AEO02____;INF02@E=1,S=1031,G=0,T=0,P=0:@R=A,S=1000,V={0}:R=B,S=1022,V={1}:R=C,S=1001|1,V={2}:R=D,S=1023,V={3}:R=E,S=1044,V={4}:R=F,S=1012|3,V=&lt;&gt;Situation:",$G$1,N$2,$B34,N$3,$J$1)</f>
        <v>0</v>
      </c>
      <c r="O34" s="65">
        <f t="shared" si="14"/>
        <v>0</v>
      </c>
      <c r="P34" s="66">
        <f t="shared" si="15"/>
        <v>0</v>
      </c>
    </row>
    <row r="35" spans="1:16" ht="15.75" x14ac:dyDescent="0.25">
      <c r="A35" t="s">
        <v>220</v>
      </c>
      <c r="B35" s="275" t="s">
        <v>497</v>
      </c>
      <c r="C35" s="276">
        <f>_xll.Assistant.XL.RIK_AC("AEO02____;INF02@E=1,S=1031,G=0,T=0,P=0:@R=A,S=1000,V={0}:R=B,S=1022,V={1}:R=C,S=1001|1,V={2}:R=D,S=1023,V={3}:R=E,S=1044,V={4}:R=F,S=1012|3,V=&lt;&gt;Situation:",$G$1,C$2,$B35,C$3,$J$1)</f>
        <v>0</v>
      </c>
      <c r="D35" s="276">
        <f>_xll.Assistant.XL.RIK_AC("AEO02____;INF02@E=1,S=1031,G=0,T=0,P=0:@R=A,S=1000,V={0}:R=B,S=1022,V={1}:R=C,S=1001|1,V={2}:R=D,S=1023,V={3}:R=E,S=1044,V={4}:R=F,S=1012|3,V=&lt;&gt;Situation:",$G$1,D$2,$B35,D$3,$J$1)</f>
        <v>0</v>
      </c>
      <c r="E35" s="65">
        <f t="shared" si="12"/>
        <v>0</v>
      </c>
      <c r="F35" s="66">
        <f t="shared" si="13"/>
        <v>0</v>
      </c>
      <c r="G35" s="391" t="s">
        <v>221</v>
      </c>
      <c r="H35" s="391"/>
      <c r="I35" s="391"/>
      <c r="J35" s="391"/>
      <c r="K35" s="391"/>
      <c r="L35" s="391"/>
      <c r="M35" s="276">
        <f>_xll.Assistant.XL.RIK_AC("AEO02____;INF02@E=1,S=1031,G=0,T=0,P=0:@R=A,S=1000,V={0}:R=B,S=1022,V={1}:R=C,S=1001|1,V={2}:R=D,S=1023,V={3}:R=E,S=1044,V={4}:R=F,S=1012|3,V=&lt;&gt;Situation:",$G$1,M$2,$B35,M$3,$J$1)</f>
        <v>0</v>
      </c>
      <c r="N35" s="276">
        <f>_xll.Assistant.XL.RIK_AC("AEO02____;INF02@E=1,S=1031,G=0,T=0,P=0:@R=A,S=1000,V={0}:R=B,S=1022,V={1}:R=C,S=1001|1,V={2}:R=D,S=1023,V={3}:R=E,S=1044,V={4}:R=F,S=1012|3,V=&lt;&gt;Situation:",$G$1,N$2,$B35,N$3,$J$1)</f>
        <v>0</v>
      </c>
      <c r="O35" s="65">
        <f t="shared" si="14"/>
        <v>0</v>
      </c>
      <c r="P35" s="66">
        <f t="shared" si="15"/>
        <v>0</v>
      </c>
    </row>
    <row r="36" spans="1:16" ht="15.75" x14ac:dyDescent="0.25">
      <c r="A36" t="s">
        <v>222</v>
      </c>
      <c r="B36" s="275" t="s">
        <v>498</v>
      </c>
      <c r="C36" s="276">
        <f>_xll.Assistant.XL.RIK_AC("AEO02____;INF02@E=1,S=1031,G=0,T=0,P=0:@R=A,S=1000,V={0}:R=B,S=1022,V={1}:R=C,S=1001|1,V={2}:R=D,S=1023,V={3}:R=E,S=1044,V={4}:R=F,S=1012|3,V=&lt;&gt;Situation:",$G$1,C$2,$B36,C$3,$J$1)</f>
        <v>0</v>
      </c>
      <c r="D36" s="276">
        <f>_xll.Assistant.XL.RIK_AC("AEO02____;INF02@E=1,S=1031,G=0,T=0,P=0:@R=A,S=1000,V={0}:R=B,S=1022,V={1}:R=C,S=1001|1,V={2}:R=D,S=1023,V={3}:R=E,S=1044,V={4}:R=F,S=1012|3,V=&lt;&gt;Situation:",$G$1,D$2,$B36,D$3,$J$1)</f>
        <v>0</v>
      </c>
      <c r="E36" s="65">
        <f t="shared" si="12"/>
        <v>0</v>
      </c>
      <c r="F36" s="66">
        <f t="shared" si="13"/>
        <v>0</v>
      </c>
      <c r="G36" s="391" t="s">
        <v>223</v>
      </c>
      <c r="H36" s="391"/>
      <c r="I36" s="391"/>
      <c r="J36" s="391"/>
      <c r="K36" s="391"/>
      <c r="L36" s="391"/>
      <c r="M36" s="276">
        <f>_xll.Assistant.XL.RIK_AC("AEO02____;INF02@E=1,S=1031,G=0,T=0,P=0:@R=A,S=1000,V={0}:R=B,S=1022,V={1}:R=C,S=1001|1,V={2}:R=D,S=1023,V={3}:R=E,S=1044,V={4}:R=F,S=1012|3,V=&lt;&gt;Situation:",$G$1,M$2,$B36,M$3,$J$1)</f>
        <v>0</v>
      </c>
      <c r="N36" s="276">
        <f>_xll.Assistant.XL.RIK_AC("AEO02____;INF02@E=1,S=1031,G=0,T=0,P=0:@R=A,S=1000,V={0}:R=B,S=1022,V={1}:R=C,S=1001|1,V={2}:R=D,S=1023,V={3}:R=E,S=1044,V={4}:R=F,S=1012|3,V=&lt;&gt;Situation:",$G$1,N$2,$B36,N$3,$J$1)</f>
        <v>0</v>
      </c>
      <c r="O36" s="65">
        <f t="shared" si="14"/>
        <v>0</v>
      </c>
      <c r="P36" s="66">
        <f t="shared" si="15"/>
        <v>0</v>
      </c>
    </row>
    <row r="37" spans="1:16" ht="15.75" x14ac:dyDescent="0.25">
      <c r="B37" s="275" t="s">
        <v>513</v>
      </c>
      <c r="C37" s="276">
        <f>_xll.Assistant.XL.RIK_AC("AEO02____;INF02@E=1,S=1031,G=0,T=0,P=0:@R=A,S=1000,V={0}:R=B,S=1022,V={1}:R=C,S=1001|1,V={2}:R=D,S=1023,V={3}:R=E,S=1044,V={4}:R=F,S=1012|3,V=&lt;&gt;Situation:",$G$1,C$2,$B37,C$3,$J$1)</f>
        <v>0</v>
      </c>
      <c r="D37" s="276">
        <f>_xll.Assistant.XL.RIK_AC("AEO02____;INF02@E=1,S=1031,G=0,T=0,P=0:@R=A,S=1000,V={0}:R=B,S=1022,V={1}:R=C,S=1001|1,V={2}:R=D,S=1023,V={3}:R=E,S=1044,V={4}:R=F,S=1012|3,V=&lt;&gt;Situation:",$G$1,D$2,$B37,D$3,$J$1)</f>
        <v>0</v>
      </c>
      <c r="E37" s="65">
        <f t="shared" ref="E37" si="16">C37-D37</f>
        <v>0</v>
      </c>
      <c r="F37" s="66">
        <f t="shared" ref="F37" si="17">IF(D37=0,0,(C37-D37)/D37)</f>
        <v>0</v>
      </c>
      <c r="G37" s="391" t="s">
        <v>499</v>
      </c>
      <c r="H37" s="391"/>
      <c r="I37" s="391"/>
      <c r="J37" s="391"/>
      <c r="K37" s="391"/>
      <c r="L37" s="391"/>
      <c r="M37" s="276">
        <f>_xll.Assistant.XL.RIK_AC("AEO02____;INF02@E=1,S=1031,G=0,T=0,P=0:@R=A,S=1000,V={0}:R=B,S=1022,V={1}:R=C,S=1001|1,V={2}:R=D,S=1023,V={3}:R=E,S=1044,V={4}:R=F,S=1012|3,V=&lt;&gt;Situation:",$G$1,M$2,$B37,M$3,$J$1)</f>
        <v>0</v>
      </c>
      <c r="N37" s="276">
        <f>_xll.Assistant.XL.RIK_AC("AEO02____;INF02@E=1,S=1031,G=0,T=0,P=0:@R=A,S=1000,V={0}:R=B,S=1022,V={1}:R=C,S=1001|1,V={2}:R=D,S=1023,V={3}:R=E,S=1044,V={4}:R=F,S=1012|3,V=&lt;&gt;Situation:",$G$1,N$2,$B37,N$3,$J$1)</f>
        <v>0</v>
      </c>
      <c r="O37" s="65">
        <f t="shared" ref="O37" si="18">M37-N37</f>
        <v>0</v>
      </c>
      <c r="P37" s="66">
        <f t="shared" ref="P37" si="19">IF(N37=0,0,(M37-N37)/N37)</f>
        <v>0</v>
      </c>
    </row>
    <row r="38" spans="1:16" ht="17.25" x14ac:dyDescent="0.25">
      <c r="B38" s="272" t="s">
        <v>157</v>
      </c>
      <c r="C38" s="277">
        <f t="shared" ref="C38:D38" si="20">SUM(C33:C37)</f>
        <v>0</v>
      </c>
      <c r="D38" s="277">
        <f t="shared" si="20"/>
        <v>0</v>
      </c>
      <c r="E38" s="68"/>
      <c r="F38" s="69"/>
      <c r="G38" s="392" t="s">
        <v>224</v>
      </c>
      <c r="H38" s="392"/>
      <c r="I38" s="392"/>
      <c r="J38" s="392"/>
      <c r="K38" s="392"/>
      <c r="L38" s="392"/>
      <c r="M38" s="277">
        <f>SUM(M32:M36)</f>
        <v>0</v>
      </c>
      <c r="N38" s="277">
        <f>SUM(N32:N36)</f>
        <v>0</v>
      </c>
      <c r="O38" s="68"/>
      <c r="P38" s="69"/>
    </row>
    <row r="39" spans="1:16" ht="15.75" x14ac:dyDescent="0.25">
      <c r="A39" t="s">
        <v>225</v>
      </c>
      <c r="B39" s="275" t="s">
        <v>507</v>
      </c>
      <c r="C39" s="276">
        <f>_xll.Assistant.XL.RIK_AC("AEO02____;INF02@E=1,S=1031,G=0,T=0,P=0:@R=A,S=1000,V={0}:R=B,S=1022,V={1}:R=C,S=1001|1,V={2}:R=D,S=1023,V={3}:R=E,S=1044,V={4}:R=F,S=1012|3,V=&lt;&gt;Situation:",$G$1,C$2,$B39,C$3,$J$1)</f>
        <v>0</v>
      </c>
      <c r="D39" s="276">
        <f>_xll.Assistant.XL.RIK_AC("AEO02____;INF02@E=1,S=1031,G=0,T=0,P=0:@R=A,S=1000,V={0}:R=B,S=1022,V={1}:R=C,S=1001|1,V={2}:R=D,S=1023,V={3}:R=E,S=1044,V={4}:R=F,S=1012|3,V=&lt;&gt;Situation:",$G$1,D$2,$B39,D$3,$J$1)</f>
        <v>0</v>
      </c>
      <c r="E39" s="65">
        <f t="shared" ref="E39:E42" si="21">C39-D39</f>
        <v>0</v>
      </c>
      <c r="F39" s="66">
        <f t="shared" ref="F39:F42" si="22">IF(D39=0,0,(C39-D39)/D39)</f>
        <v>0</v>
      </c>
      <c r="G39" s="391" t="s">
        <v>226</v>
      </c>
      <c r="H39" s="391"/>
      <c r="I39" s="391"/>
      <c r="J39" s="391"/>
      <c r="K39" s="391"/>
      <c r="L39" s="391"/>
      <c r="M39" s="276">
        <f>_xll.Assistant.XL.RIK_AC("AEO02____;INF02@E=1,S=1031,G=0,T=0,P=0:@R=A,S=1000,V={0}:R=B,S=1022,V={1}:R=C,S=1001|1,V={2}:R=D,S=1023,V={3}:R=E,S=1044,V={4}:R=F,S=1012|3,V=&lt;&gt;Situation:",$G$1,M$2,$B39,M$3,$J$1)</f>
        <v>-69.44</v>
      </c>
      <c r="N39" s="276">
        <f>_xll.Assistant.XL.RIK_AC("AEO02____;INF02@E=1,S=1031,G=0,T=0,P=0:@R=A,S=1000,V={0}:R=B,S=1022,V={1}:R=C,S=1001|1,V={2}:R=D,S=1023,V={3}:R=E,S=1044,V={4}:R=F,S=1012|3,V=&lt;&gt;Situation:",$G$1,N$2,$B39,N$3,$J$1)</f>
        <v>0</v>
      </c>
      <c r="O39" s="65">
        <f t="shared" ref="O39:O42" si="23">M39-N39</f>
        <v>-69.44</v>
      </c>
      <c r="P39" s="66">
        <f t="shared" ref="P39:P42" si="24">IF(N39=0,0,(M39-N39)/N39)</f>
        <v>0</v>
      </c>
    </row>
    <row r="40" spans="1:16" ht="15.75" x14ac:dyDescent="0.25">
      <c r="A40" t="s">
        <v>227</v>
      </c>
      <c r="B40" s="275" t="s">
        <v>505</v>
      </c>
      <c r="C40" s="276">
        <f>_xll.Assistant.XL.RIK_AC("AEO02____;INF02@E=1,S=1031,G=0,T=0,P=0:@R=A,S=1000,V={0}:R=B,S=1022,V={1}:R=C,S=1001|1,V={2}:R=D,S=1023,V={3}:R=E,S=1044,V={4}:R=F,S=1012|3,V=&lt;&gt;Situation:",$G$1,C$2,$B40,C$3,$J$1)</f>
        <v>0</v>
      </c>
      <c r="D40" s="276">
        <f>_xll.Assistant.XL.RIK_AC("AEO02____;INF02@E=1,S=1031,G=0,T=0,P=0:@R=A,S=1000,V={0}:R=B,S=1022,V={1}:R=C,S=1001|1,V={2}:R=D,S=1023,V={3}:R=E,S=1044,V={4}:R=F,S=1012|3,V=&lt;&gt;Situation:",$G$1,D$2,$B40,D$3,$J$1)</f>
        <v>0</v>
      </c>
      <c r="E40" s="65">
        <f t="shared" si="21"/>
        <v>0</v>
      </c>
      <c r="F40" s="66">
        <f t="shared" si="22"/>
        <v>0</v>
      </c>
      <c r="G40" s="391" t="s">
        <v>228</v>
      </c>
      <c r="H40" s="391"/>
      <c r="I40" s="391"/>
      <c r="J40" s="391"/>
      <c r="K40" s="391"/>
      <c r="L40" s="391"/>
      <c r="M40" s="276">
        <f>_xll.Assistant.XL.RIK_AC("AEO02____;INF02@E=1,S=1031,G=0,T=0,P=0:@R=A,S=1000,V={0}:R=B,S=1022,V={1}:R=C,S=1001|1,V={2}:R=D,S=1023,V={3}:R=E,S=1044,V={4}:R=F,S=1012|3,V=&lt;&gt;Situation:",$G$1,M$2,$B40,M$3,$J$1)</f>
        <v>0</v>
      </c>
      <c r="N40" s="276">
        <f>_xll.Assistant.XL.RIK_AC("AEO02____;INF02@E=1,S=1031,G=0,T=0,P=0:@R=A,S=1000,V={0}:R=B,S=1022,V={1}:R=C,S=1001|1,V={2}:R=D,S=1023,V={3}:R=E,S=1044,V={4}:R=F,S=1012|3,V=&lt;&gt;Situation:",$G$1,N$2,$B40,N$3,$J$1)</f>
        <v>0</v>
      </c>
      <c r="O40" s="65">
        <f t="shared" si="23"/>
        <v>0</v>
      </c>
      <c r="P40" s="66">
        <f t="shared" si="24"/>
        <v>0</v>
      </c>
    </row>
    <row r="41" spans="1:16" ht="15" customHeight="1" x14ac:dyDescent="0.25">
      <c r="A41" t="s">
        <v>229</v>
      </c>
      <c r="B41" s="275" t="s">
        <v>508</v>
      </c>
      <c r="C41" s="276">
        <f>_xll.Assistant.XL.RIK_AC("AEO02____;INF02@E=1,S=1031,G=0,T=0,P=0:@R=A,S=1000,V={0}:R=B,S=1022,V={1}:R=C,S=1001|1,V={2}:R=D,S=1023,V={3}:R=E,S=1044,V={4}:R=F,S=1012|3,V=&lt;&gt;Situation:",$G$1,C$2,$B41,C$3,$J$1)</f>
        <v>0</v>
      </c>
      <c r="D41" s="276">
        <f>_xll.Assistant.XL.RIK_AC("AEO02____;INF02@E=1,S=1031,G=0,T=0,P=0:@R=A,S=1000,V={0}:R=B,S=1022,V={1}:R=C,S=1001|1,V={2}:R=D,S=1023,V={3}:R=E,S=1044,V={4}:R=F,S=1012|3,V=&lt;&gt;Situation:",$G$1,D$2,$B41,D$3,$J$1)</f>
        <v>0</v>
      </c>
      <c r="E41" s="65">
        <f t="shared" si="21"/>
        <v>0</v>
      </c>
      <c r="F41" s="66">
        <f t="shared" si="22"/>
        <v>0</v>
      </c>
      <c r="G41" s="391" t="s">
        <v>230</v>
      </c>
      <c r="H41" s="391"/>
      <c r="I41" s="391"/>
      <c r="J41" s="391"/>
      <c r="K41" s="391"/>
      <c r="L41" s="391"/>
      <c r="M41" s="276">
        <f>_xll.Assistant.XL.RIK_AC("AEO02____;INF02@E=1,S=1031,G=0,T=0,P=0:@R=A,S=1000,V={0}:R=B,S=1022,V={1}:R=C,S=1001|1,V={2}:R=D,S=1023,V={3}:R=E,S=1044,V={4}:R=F,S=1012|3,V=&lt;&gt;Situation:",$G$1,M$2,$B41,M$3,$J$1)</f>
        <v>0</v>
      </c>
      <c r="N41" s="276">
        <f>_xll.Assistant.XL.RIK_AC("AEO02____;INF02@E=1,S=1031,G=0,T=0,P=0:@R=A,S=1000,V={0}:R=B,S=1022,V={1}:R=C,S=1001|1,V={2}:R=D,S=1023,V={3}:R=E,S=1044,V={4}:R=F,S=1012|3,V=&lt;&gt;Situation:",$G$1,N$2,$B41,N$3,$J$1)</f>
        <v>0</v>
      </c>
      <c r="O41" s="65">
        <f t="shared" si="23"/>
        <v>0</v>
      </c>
      <c r="P41" s="66">
        <f t="shared" si="24"/>
        <v>0</v>
      </c>
    </row>
    <row r="42" spans="1:16" ht="15.75" x14ac:dyDescent="0.25">
      <c r="A42" t="s">
        <v>231</v>
      </c>
      <c r="B42" s="275" t="s">
        <v>506</v>
      </c>
      <c r="C42" s="276">
        <f>_xll.Assistant.XL.RIK_AC("AEO02____;INF02@E=1,S=1031,G=0,T=0,P=0:@R=A,S=1000,V={0}:R=B,S=1022,V={1}:R=C,S=1001|1,V={2}:R=D,S=1023,V={3}:R=E,S=1044,V={4}:R=F,S=1012|3,V=&lt;&gt;Situation:",$G$1,C$2,$B42,C$3,$J$1)</f>
        <v>0</v>
      </c>
      <c r="D42" s="276">
        <f>_xll.Assistant.XL.RIK_AC("AEO02____;INF02@E=1,S=1031,G=0,T=0,P=0:@R=A,S=1000,V={0}:R=B,S=1022,V={1}:R=C,S=1001|1,V={2}:R=D,S=1023,V={3}:R=E,S=1044,V={4}:R=F,S=1012|3,V=&lt;&gt;Situation:",$G$1,D$2,$B42,D$3,$J$1)</f>
        <v>0</v>
      </c>
      <c r="E42" s="65">
        <f t="shared" si="21"/>
        <v>0</v>
      </c>
      <c r="F42" s="66">
        <f t="shared" si="22"/>
        <v>0</v>
      </c>
      <c r="G42" s="391" t="s">
        <v>232</v>
      </c>
      <c r="H42" s="391"/>
      <c r="I42" s="391"/>
      <c r="J42" s="391"/>
      <c r="K42" s="391"/>
      <c r="L42" s="391"/>
      <c r="M42" s="276">
        <f>_xll.Assistant.XL.RIK_AC("AEO02____;INF02@E=1,S=1031,G=0,T=0,P=0:@R=A,S=1000,V={0}:R=B,S=1022,V={1}:R=C,S=1001|1,V={2}:R=D,S=1023,V={3}:R=E,S=1044,V={4}:R=F,S=1012|3,V=&lt;&gt;Situation:",$G$1,M$2,$B42,M$3,$J$1)</f>
        <v>0</v>
      </c>
      <c r="N42" s="276">
        <f>_xll.Assistant.XL.RIK_AC("AEO02____;INF02@E=1,S=1031,G=0,T=0,P=0:@R=A,S=1000,V={0}:R=B,S=1022,V={1}:R=C,S=1001|1,V={2}:R=D,S=1023,V={3}:R=E,S=1044,V={4}:R=F,S=1012|3,V=&lt;&gt;Situation:",$G$1,N$2,$B42,N$3,$J$1)</f>
        <v>0</v>
      </c>
      <c r="O42" s="65">
        <f t="shared" si="23"/>
        <v>0</v>
      </c>
      <c r="P42" s="66">
        <f t="shared" si="24"/>
        <v>0</v>
      </c>
    </row>
    <row r="43" spans="1:16" ht="17.25" x14ac:dyDescent="0.25">
      <c r="B43" s="272" t="s">
        <v>157</v>
      </c>
      <c r="C43" s="277">
        <f t="shared" ref="C43:D43" si="25">SUM(C39:C42)</f>
        <v>0</v>
      </c>
      <c r="D43" s="277">
        <f t="shared" si="25"/>
        <v>0</v>
      </c>
      <c r="E43" s="68"/>
      <c r="F43" s="69"/>
      <c r="G43" s="392" t="s">
        <v>233</v>
      </c>
      <c r="H43" s="392"/>
      <c r="I43" s="392"/>
      <c r="J43" s="392"/>
      <c r="K43" s="392"/>
      <c r="L43" s="392"/>
      <c r="M43" s="277">
        <f t="shared" ref="M43:N43" si="26">SUM(M39:M42)</f>
        <v>-69.44</v>
      </c>
      <c r="N43" s="277">
        <f t="shared" si="26"/>
        <v>0</v>
      </c>
      <c r="O43" s="68"/>
      <c r="P43" s="69"/>
    </row>
    <row r="44" spans="1:16" ht="17.25" x14ac:dyDescent="0.25">
      <c r="B44" s="272" t="s">
        <v>157</v>
      </c>
      <c r="C44" s="278">
        <f>C38+C43</f>
        <v>0</v>
      </c>
      <c r="D44" s="278">
        <f>D38+D43</f>
        <v>0</v>
      </c>
      <c r="E44" s="71"/>
      <c r="F44" s="62"/>
      <c r="G44" s="393" t="s">
        <v>234</v>
      </c>
      <c r="H44" s="393"/>
      <c r="I44" s="393"/>
      <c r="J44" s="393"/>
      <c r="K44" s="393"/>
      <c r="L44" s="393"/>
      <c r="M44" s="278">
        <f>M38+M43</f>
        <v>-69.44</v>
      </c>
      <c r="N44" s="278">
        <f>N38+N43</f>
        <v>0</v>
      </c>
      <c r="O44" s="71"/>
      <c r="P44" s="62"/>
    </row>
    <row r="45" spans="1:16" ht="15" customHeight="1" x14ac:dyDescent="0.25">
      <c r="B45" s="272" t="s">
        <v>157</v>
      </c>
      <c r="C45" s="278">
        <f>C30+C31+C32+C44</f>
        <v>0</v>
      </c>
      <c r="D45" s="278">
        <f>D30+D31+D32+D44</f>
        <v>0</v>
      </c>
      <c r="E45" s="71"/>
      <c r="F45" s="62"/>
      <c r="G45" s="393" t="s">
        <v>235</v>
      </c>
      <c r="H45" s="393"/>
      <c r="I45" s="393"/>
      <c r="J45" s="393"/>
      <c r="K45" s="393"/>
      <c r="L45" s="393"/>
      <c r="M45" s="278">
        <f>M29+M30+M31+M44</f>
        <v>2444842.7200000002</v>
      </c>
      <c r="N45" s="278">
        <f>N29+N30+N31+N44</f>
        <v>0</v>
      </c>
      <c r="O45" s="71"/>
      <c r="P45" s="62"/>
    </row>
    <row r="46" spans="1:16" ht="15.75" x14ac:dyDescent="0.25">
      <c r="A46" t="s">
        <v>236</v>
      </c>
      <c r="B46" s="272" t="s">
        <v>524</v>
      </c>
      <c r="C46" s="276">
        <f>_xll.Assistant.XL.RIK_AC("AEO02____;INF02@E=1,S=1031,G=0,T=0,P=0:@R=A,S=1000,V={0}:R=B,S=1022,V={1}:R=C,S=1001|1,V={2}:R=D,S=1023,V={3}:R=E,S=1044,V={4}:R=F,S=1012|3,V=&lt;&gt;Situation:",$G$1,C$2,$B46,C$3,$J$1)</f>
        <v>0</v>
      </c>
      <c r="D46" s="276">
        <f>_xll.Assistant.XL.RIK_AC("AEO02____;INF02@E=1,S=1031,G=0,T=0,P=0:@R=A,S=1000,V={0}:R=B,S=1022,V={1}:R=C,S=1001|1,V={2}:R=D,S=1023,V={3}:R=E,S=1044,V={4}:R=F,S=1012|3,V=&lt;&gt;Situation:",$G$1,D$2,$B46,D$3,$J$1)</f>
        <v>0</v>
      </c>
      <c r="E46" s="65">
        <f t="shared" ref="E46:E48" si="27">C46-D46</f>
        <v>0</v>
      </c>
      <c r="F46" s="66">
        <f t="shared" ref="F46:F48" si="28">IF(D46=0,0,(C46-D46)/D46)</f>
        <v>0</v>
      </c>
      <c r="G46" s="391" t="s">
        <v>237</v>
      </c>
      <c r="H46" s="391"/>
      <c r="I46" s="391"/>
      <c r="J46" s="391"/>
      <c r="K46" s="391"/>
      <c r="L46" s="391"/>
      <c r="M46" s="276">
        <f>_xll.Assistant.XL.RIK_AC("AEO02____;INF02@E=1,S=1031,G=0,T=0,P=0:@R=A,S=1000,V={0}:R=B,S=1022,V={1}:R=C,S=1001|1,V={2}:R=D,S=1023,V={3}:R=E,S=1044,V={4}:R=F,S=1012|3,V=&lt;&gt;Situation:",$G$1,M$2,$B46,M$3,$J$1)</f>
        <v>0</v>
      </c>
      <c r="N46" s="276">
        <f>_xll.Assistant.XL.RIK_AC("AEO02____;INF02@E=1,S=1031,G=0,T=0,P=0:@R=A,S=1000,V={0}:R=B,S=1022,V={1}:R=C,S=1001|1,V={2}:R=D,S=1023,V={3}:R=E,S=1044,V={4}:R=F,S=1012|3,V=&lt;&gt;Situation:",$G$1,N$2,$B46,N$3,$J$1)</f>
        <v>0</v>
      </c>
      <c r="O46" s="65">
        <f t="shared" ref="O46:O48" si="29">M46-N46</f>
        <v>0</v>
      </c>
      <c r="P46" s="66">
        <f t="shared" ref="P46:P48" si="30">IF(N46=0,0,(M46-N46)/N46)</f>
        <v>0</v>
      </c>
    </row>
    <row r="47" spans="1:16" ht="15.75" x14ac:dyDescent="0.25">
      <c r="A47" t="s">
        <v>238</v>
      </c>
      <c r="B47" s="275" t="s">
        <v>520</v>
      </c>
      <c r="C47" s="276">
        <f>_xll.Assistant.XL.RIK_AC("AEO02____;INF02@E=1,S=1031,G=0,T=0,P=0:@R=A,S=1000,V={0}:R=B,S=1022,V={1}:R=C,S=1001|1,V={2}:R=D,S=1023,V={3}:R=E,S=1044,V={4}:R=F,S=1012|3,V=&lt;&gt;Situation:",$G$1,C$2,$B47,C$3,$J$1)</f>
        <v>0</v>
      </c>
      <c r="D47" s="276">
        <f>_xll.Assistant.XL.RIK_AC("AEO02____;INF02@E=1,S=1031,G=0,T=0,P=0:@R=A,S=1000,V={0}:R=B,S=1022,V={1}:R=C,S=1001|1,V={2}:R=D,S=1023,V={3}:R=E,S=1044,V={4}:R=F,S=1012|3,V=&lt;&gt;Situation:",$G$1,D$2,$B47,D$3,$J$1)</f>
        <v>0</v>
      </c>
      <c r="E47" s="65">
        <f t="shared" si="27"/>
        <v>0</v>
      </c>
      <c r="F47" s="66">
        <f t="shared" si="28"/>
        <v>0</v>
      </c>
      <c r="G47" s="391" t="s">
        <v>239</v>
      </c>
      <c r="H47" s="391"/>
      <c r="I47" s="391"/>
      <c r="J47" s="391"/>
      <c r="K47" s="391"/>
      <c r="L47" s="391"/>
      <c r="M47" s="276">
        <f>_xll.Assistant.XL.RIK_AC("AEO02____;INF02@E=1,S=1031,G=0,T=0,P=0:@R=A,S=1000,V={0}:R=B,S=1022,V={1}:R=C,S=1001|1,V={2}:R=D,S=1023,V={3}:R=E,S=1044,V={4}:R=F,S=1012|3,V=&lt;&gt;Situation:",$G$1,M$2,$B47,M$3,$J$1)</f>
        <v>0</v>
      </c>
      <c r="N47" s="276">
        <f>_xll.Assistant.XL.RIK_AC("AEO02____;INF02@E=1,S=1031,G=0,T=0,P=0:@R=A,S=1000,V={0}:R=B,S=1022,V={1}:R=C,S=1001|1,V={2}:R=D,S=1023,V={3}:R=E,S=1044,V={4}:R=F,S=1012|3,V=&lt;&gt;Situation:",$G$1,N$2,$B47,N$3,$J$1)</f>
        <v>0</v>
      </c>
      <c r="O47" s="65">
        <f t="shared" si="29"/>
        <v>0</v>
      </c>
      <c r="P47" s="66">
        <f t="shared" si="30"/>
        <v>0</v>
      </c>
    </row>
    <row r="48" spans="1:16" ht="15.75" x14ac:dyDescent="0.25">
      <c r="A48" t="s">
        <v>240</v>
      </c>
      <c r="B48" s="272" t="s">
        <v>523</v>
      </c>
      <c r="C48" s="276">
        <f>_xll.Assistant.XL.RIK_AC("AEO02____;INF02@E=1,S=1031,G=0,T=0,P=0:@R=A,S=1000,V={0}:R=B,S=1022,V={1}:R=C,S=1001|1,V={2}:R=D,S=1023,V={3}:R=E,S=1044,V={4}:R=F,S=1012|3,V=&lt;&gt;Situation:",$G$1,C$2,$B48,C$3,$J$1)</f>
        <v>0</v>
      </c>
      <c r="D48" s="276">
        <f>_xll.Assistant.XL.RIK_AC("AEO02____;INF02@E=1,S=1031,G=0,T=0,P=0:@R=A,S=1000,V={0}:R=B,S=1022,V={1}:R=C,S=1001|1,V={2}:R=D,S=1023,V={3}:R=E,S=1044,V={4}:R=F,S=1012|3,V=&lt;&gt;Situation:",$G$1,D$2,$B48,D$3,$J$1)</f>
        <v>0</v>
      </c>
      <c r="E48" s="65">
        <f t="shared" si="27"/>
        <v>0</v>
      </c>
      <c r="F48" s="66">
        <f t="shared" si="28"/>
        <v>0</v>
      </c>
      <c r="G48" s="391" t="s">
        <v>219</v>
      </c>
      <c r="H48" s="391"/>
      <c r="I48" s="391"/>
      <c r="J48" s="391"/>
      <c r="K48" s="391"/>
      <c r="L48" s="391"/>
      <c r="M48" s="276">
        <f>_xll.Assistant.XL.RIK_AC("AEO02____;INF02@E=1,S=1031,G=0,T=0,P=0:@R=A,S=1000,V={0}:R=B,S=1022,V={1}:R=C,S=1001|1,V={2}:R=D,S=1023,V={3}:R=E,S=1044,V={4}:R=F,S=1012|3,V=&lt;&gt;Situation:",$G$1,M$2,$B48,M$3,$J$1)</f>
        <v>0</v>
      </c>
      <c r="N48" s="276">
        <f>_xll.Assistant.XL.RIK_AC("AEO02____;INF02@E=1,S=1031,G=0,T=0,P=0:@R=A,S=1000,V={0}:R=B,S=1022,V={1}:R=C,S=1001|1,V={2}:R=D,S=1023,V={3}:R=E,S=1044,V={4}:R=F,S=1012|3,V=&lt;&gt;Situation:",$G$1,N$2,$B48,N$3,$J$1)</f>
        <v>0</v>
      </c>
      <c r="O48" s="65">
        <f t="shared" si="29"/>
        <v>0</v>
      </c>
      <c r="P48" s="66">
        <f t="shared" si="30"/>
        <v>0</v>
      </c>
    </row>
    <row r="49" spans="1:16" ht="17.25" x14ac:dyDescent="0.25">
      <c r="B49" s="272" t="s">
        <v>157</v>
      </c>
      <c r="C49" s="277">
        <f>SUM(C46:C48)</f>
        <v>0</v>
      </c>
      <c r="D49" s="277">
        <f>SUM(D46:D48)</f>
        <v>0</v>
      </c>
      <c r="E49" s="68"/>
      <c r="F49" s="69"/>
      <c r="G49" s="392" t="s">
        <v>241</v>
      </c>
      <c r="H49" s="392"/>
      <c r="I49" s="392"/>
      <c r="J49" s="392"/>
      <c r="K49" s="392"/>
      <c r="L49" s="392"/>
      <c r="M49" s="277">
        <f t="shared" ref="M49:N49" si="31">SUM(M46:M48)</f>
        <v>0</v>
      </c>
      <c r="N49" s="277">
        <f t="shared" si="31"/>
        <v>0</v>
      </c>
      <c r="O49" s="68"/>
      <c r="P49" s="69"/>
    </row>
    <row r="50" spans="1:16" ht="15.75" x14ac:dyDescent="0.25">
      <c r="A50" t="s">
        <v>242</v>
      </c>
      <c r="B50" s="272" t="s">
        <v>521</v>
      </c>
      <c r="C50" s="276">
        <f>_xll.Assistant.XL.RIK_AC("AEO02____;INF02@E=1,S=1031,G=0,T=0,P=0:@R=A,S=1000,V={0}:R=B,S=1022,V={1}:R=C,S=1001|1,V={2}:R=D,S=1023,V={3}:R=E,S=1044,V={4}:R=F,S=1012|3,V=&lt;&gt;Situation:",$G$1,C$2,$B50,C$3,$J$1)</f>
        <v>0</v>
      </c>
      <c r="D50" s="276">
        <f>_xll.Assistant.XL.RIK_AC("AEO02____;INF02@E=1,S=1031,G=0,T=0,P=0:@R=A,S=1000,V={0}:R=B,S=1022,V={1}:R=C,S=1001|1,V={2}:R=D,S=1023,V={3}:R=E,S=1044,V={4}:R=F,S=1012|3,V=&lt;&gt;Situation:",$G$1,D$2,$B50,D$3,$J$1)</f>
        <v>0</v>
      </c>
      <c r="E50" s="65">
        <f t="shared" ref="E50:E52" si="32">C50-D50</f>
        <v>0</v>
      </c>
      <c r="F50" s="66">
        <f t="shared" ref="F50:F52" si="33">IF(D50=0,0,(C50-D50)/D50)</f>
        <v>0</v>
      </c>
      <c r="G50" s="391" t="s">
        <v>243</v>
      </c>
      <c r="H50" s="391"/>
      <c r="I50" s="391"/>
      <c r="J50" s="391"/>
      <c r="K50" s="391"/>
      <c r="L50" s="391"/>
      <c r="M50" s="276">
        <f>_xll.Assistant.XL.RIK_AC("AEO02____;INF02@E=1,S=1031,G=0,T=0,P=0:@R=A,S=1000,V={0}:R=B,S=1022,V={1}:R=C,S=1001|1,V={2}:R=D,S=1023,V={3}:R=E,S=1044,V={4}:R=F,S=1012|3,V=&lt;&gt;Situation:",$G$1,M$2,$B50,M$3,$J$1)</f>
        <v>0</v>
      </c>
      <c r="N50" s="276">
        <f>_xll.Assistant.XL.RIK_AC("AEO02____;INF02@E=1,S=1031,G=0,T=0,P=0:@R=A,S=1000,V={0}:R=B,S=1022,V={1}:R=C,S=1001|1,V={2}:R=D,S=1023,V={3}:R=E,S=1044,V={4}:R=F,S=1012|3,V=&lt;&gt;Situation:",$G$1,N$2,$B50,N$3,$J$1)</f>
        <v>0</v>
      </c>
      <c r="O50" s="65">
        <f t="shared" ref="O50:O52" si="34">M50-N50</f>
        <v>0</v>
      </c>
      <c r="P50" s="66">
        <f t="shared" ref="P50:P52" si="35">IF(N50=0,0,(M50-N50)/N50)</f>
        <v>0</v>
      </c>
    </row>
    <row r="51" spans="1:16" ht="15.75" x14ac:dyDescent="0.25">
      <c r="A51" t="s">
        <v>244</v>
      </c>
      <c r="B51" s="275" t="s">
        <v>518</v>
      </c>
      <c r="C51" s="276">
        <f>_xll.Assistant.XL.RIK_AC("AEO02____;INF02@E=1,S=1031,G=0,T=0,P=0:@R=A,S=1000,V={0}:R=B,S=1022,V={1}:R=C,S=1001|1,V={2}:R=D,S=1023,V={3}:R=E,S=1044,V={4}:R=F,S=1012|3,V=&lt;&gt;Situation:",$G$1,C$2,$B51,C$3,$J$1)</f>
        <v>0</v>
      </c>
      <c r="D51" s="276">
        <f>_xll.Assistant.XL.RIK_AC("AEO02____;INF02@E=1,S=1031,G=0,T=0,P=0:@R=A,S=1000,V={0}:R=B,S=1022,V={1}:R=C,S=1001|1,V={2}:R=D,S=1023,V={3}:R=E,S=1044,V={4}:R=F,S=1012|3,V=&lt;&gt;Situation:",$G$1,D$2,$B51,D$3,$J$1)</f>
        <v>0</v>
      </c>
      <c r="E51" s="65">
        <f t="shared" si="32"/>
        <v>0</v>
      </c>
      <c r="F51" s="66">
        <f t="shared" si="33"/>
        <v>0</v>
      </c>
      <c r="G51" s="391" t="s">
        <v>245</v>
      </c>
      <c r="H51" s="391"/>
      <c r="I51" s="391"/>
      <c r="J51" s="391"/>
      <c r="K51" s="391"/>
      <c r="L51" s="391"/>
      <c r="M51" s="276">
        <f>_xll.Assistant.XL.RIK_AC("AEO02____;INF02@E=1,S=1031,G=0,T=0,P=0:@R=A,S=1000,V={0}:R=B,S=1022,V={1}:R=C,S=1001|1,V={2}:R=D,S=1023,V={3}:R=E,S=1044,V={4}:R=F,S=1012|3,V=&lt;&gt;Situation:",$G$1,M$2,$B51,M$3,$J$1)</f>
        <v>0</v>
      </c>
      <c r="N51" s="276">
        <f>_xll.Assistant.XL.RIK_AC("AEO02____;INF02@E=1,S=1031,G=0,T=0,P=0:@R=A,S=1000,V={0}:R=B,S=1022,V={1}:R=C,S=1001|1,V={2}:R=D,S=1023,V={3}:R=E,S=1044,V={4}:R=F,S=1012|3,V=&lt;&gt;Situation:",$G$1,N$2,$B51,N$3,$J$1)</f>
        <v>0</v>
      </c>
      <c r="O51" s="65">
        <f t="shared" si="34"/>
        <v>0</v>
      </c>
      <c r="P51" s="66">
        <f t="shared" si="35"/>
        <v>0</v>
      </c>
    </row>
    <row r="52" spans="1:16" ht="15.75" x14ac:dyDescent="0.25">
      <c r="A52" t="s">
        <v>246</v>
      </c>
      <c r="B52" s="272" t="s">
        <v>522</v>
      </c>
      <c r="C52" s="276">
        <f>_xll.Assistant.XL.RIK_AC("AEO02____;INF02@E=1,S=1031,G=0,T=0,P=0:@R=A,S=1000,V={0}:R=B,S=1022,V={1}:R=C,S=1001|1,V={2}:R=D,S=1023,V={3}:R=E,S=1044,V={4}:R=F,S=1012|3,V=&lt;&gt;Situation:",$G$1,C$2,$B52,C$3,$J$1)</f>
        <v>0</v>
      </c>
      <c r="D52" s="276">
        <f>_xll.Assistant.XL.RIK_AC("AEO02____;INF02@E=1,S=1031,G=0,T=0,P=0:@R=A,S=1000,V={0}:R=B,S=1022,V={1}:R=C,S=1001|1,V={2}:R=D,S=1023,V={3}:R=E,S=1044,V={4}:R=F,S=1012|3,V=&lt;&gt;Situation:",$G$1,D$2,$B52,D$3,$J$1)</f>
        <v>0</v>
      </c>
      <c r="E52" s="65">
        <f t="shared" si="32"/>
        <v>0</v>
      </c>
      <c r="F52" s="66">
        <f t="shared" si="33"/>
        <v>0</v>
      </c>
      <c r="G52" s="391" t="s">
        <v>247</v>
      </c>
      <c r="H52" s="391"/>
      <c r="I52" s="391"/>
      <c r="J52" s="391"/>
      <c r="K52" s="391"/>
      <c r="L52" s="391"/>
      <c r="M52" s="276">
        <f>_xll.Assistant.XL.RIK_AC("AEO02____;INF02@E=1,S=1031,G=0,T=0,P=0:@R=A,S=1000,V={0}:R=B,S=1022,V={1}:R=C,S=1001|1,V={2}:R=D,S=1023,V={3}:R=E,S=1044,V={4}:R=F,S=1012|3,V=&lt;&gt;Situation:",$G$1,M$2,$B52,M$3,$J$1)</f>
        <v>0</v>
      </c>
      <c r="N52" s="276">
        <f>_xll.Assistant.XL.RIK_AC("AEO02____;INF02@E=1,S=1031,G=0,T=0,P=0:@R=A,S=1000,V={0}:R=B,S=1022,V={1}:R=C,S=1001|1,V={2}:R=D,S=1023,V={3}:R=E,S=1044,V={4}:R=F,S=1012|3,V=&lt;&gt;Situation:",$G$1,N$2,$B52,N$3,$J$1)</f>
        <v>0</v>
      </c>
      <c r="O52" s="65">
        <f t="shared" si="34"/>
        <v>0</v>
      </c>
      <c r="P52" s="66">
        <f t="shared" si="35"/>
        <v>0</v>
      </c>
    </row>
    <row r="53" spans="1:16" ht="17.25" x14ac:dyDescent="0.25">
      <c r="B53" s="272" t="s">
        <v>157</v>
      </c>
      <c r="C53" s="277">
        <f>SUM(C50:C52)</f>
        <v>0</v>
      </c>
      <c r="D53" s="277">
        <f>SUM(D50:D52)</f>
        <v>0</v>
      </c>
      <c r="E53" s="68"/>
      <c r="F53" s="69"/>
      <c r="G53" s="392" t="s">
        <v>248</v>
      </c>
      <c r="H53" s="392"/>
      <c r="I53" s="392"/>
      <c r="J53" s="392"/>
      <c r="K53" s="392"/>
      <c r="L53" s="392"/>
      <c r="M53" s="277">
        <f t="shared" ref="M53:N53" si="36">SUM(M50:M52)</f>
        <v>0</v>
      </c>
      <c r="N53" s="277">
        <f t="shared" si="36"/>
        <v>0</v>
      </c>
      <c r="O53" s="68"/>
      <c r="P53" s="69"/>
    </row>
    <row r="54" spans="1:16" ht="17.25" x14ac:dyDescent="0.25">
      <c r="B54" s="272" t="s">
        <v>157</v>
      </c>
      <c r="C54" s="278">
        <f>C49+C53</f>
        <v>0</v>
      </c>
      <c r="D54" s="278">
        <f>D49+D53</f>
        <v>0</v>
      </c>
      <c r="E54" s="71"/>
      <c r="F54" s="62"/>
      <c r="G54" s="393" t="s">
        <v>249</v>
      </c>
      <c r="H54" s="393"/>
      <c r="I54" s="393"/>
      <c r="J54" s="393"/>
      <c r="K54" s="393"/>
      <c r="L54" s="393"/>
      <c r="M54" s="278">
        <f t="shared" ref="M54:N54" si="37">M49+M53</f>
        <v>0</v>
      </c>
      <c r="N54" s="278">
        <f t="shared" si="37"/>
        <v>0</v>
      </c>
      <c r="O54" s="71"/>
      <c r="P54" s="62"/>
    </row>
    <row r="55" spans="1:16" ht="15.75" x14ac:dyDescent="0.25">
      <c r="A55" t="s">
        <v>250</v>
      </c>
      <c r="B55" s="275" t="s">
        <v>516</v>
      </c>
      <c r="C55" s="276">
        <f>_xll.Assistant.XL.RIK_AC("AEO02____;INF02@E=1,S=1031,G=0,T=0,P=0:@R=A,S=1000,V={0}:R=B,S=1022,V={1}:R=C,S=1001|1,V={2}:R=D,S=1023,V={3}:R=E,S=1044,V={4}:R=F,S=1012|3,V=&lt;&gt;Situation:",$G$1,C$2,$B55,C$3,$J$1)</f>
        <v>0</v>
      </c>
      <c r="D55" s="276">
        <f>_xll.Assistant.XL.RIK_AC("AEO02____;INF02@E=1,S=1031,G=0,T=0,P=0:@R=A,S=1000,V={0}:R=B,S=1022,V={1}:R=C,S=1001|1,V={2}:R=D,S=1023,V={3}:R=E,S=1044,V={4}:R=F,S=1012|3,V=&lt;&gt;Situation:",$G$1,D$2,$B55,D$3,$J$1)</f>
        <v>0</v>
      </c>
      <c r="E55" s="65">
        <f t="shared" ref="E55:E56" si="38">C55-D55</f>
        <v>0</v>
      </c>
      <c r="F55" s="66">
        <f t="shared" ref="F55:F56" si="39">IF(D55=0,0,(C55-D55)/D55)</f>
        <v>0</v>
      </c>
      <c r="G55" s="391" t="s">
        <v>251</v>
      </c>
      <c r="H55" s="391"/>
      <c r="I55" s="391"/>
      <c r="J55" s="391"/>
      <c r="K55" s="391"/>
      <c r="L55" s="391"/>
      <c r="M55" s="276">
        <f>_xll.Assistant.XL.RIK_AC("AEO02____;INF02@E=1,S=1031,G=0,T=0,P=0:@R=A,S=1000,V={0}:R=B,S=1022,V={1}:R=C,S=1001|1,V={2}:R=D,S=1023,V={3}:R=E,S=1044,V={4}:R=F,S=1012|3,V=&lt;&gt;Situation:",$G$1,M$2,$B55,M$3,$J$1)</f>
        <v>0</v>
      </c>
      <c r="N55" s="276">
        <f>_xll.Assistant.XL.RIK_AC("AEO02____;INF02@E=1,S=1031,G=0,T=0,P=0:@R=A,S=1000,V={0}:R=B,S=1022,V={1}:R=C,S=1001|1,V={2}:R=D,S=1023,V={3}:R=E,S=1044,V={4}:R=F,S=1012|3,V=&lt;&gt;Situation:",$G$1,N$2,$B55,N$3,$J$1)</f>
        <v>0</v>
      </c>
      <c r="O55" s="65">
        <f t="shared" ref="O55:O56" si="40">M55-N55</f>
        <v>0</v>
      </c>
      <c r="P55" s="66">
        <f t="shared" ref="P55:P56" si="41">IF(N55=0,0,(M55-N55)/N55)</f>
        <v>0</v>
      </c>
    </row>
    <row r="56" spans="1:16" ht="15.75" x14ac:dyDescent="0.25">
      <c r="A56" t="s">
        <v>252</v>
      </c>
      <c r="B56" s="275" t="s">
        <v>515</v>
      </c>
      <c r="C56" s="276">
        <f>_xll.Assistant.XL.RIK_AC("AEO02____;INF02@E=1,S=1031,G=0,T=0,P=0:@R=A,S=1000,V={0}:R=B,S=1022,V={1}:R=C,S=1001|1,V={2}:R=D,S=1023,V={3}:R=E,S=1044,V={4}:R=F,S=1012|3,V=&lt;&gt;Situation:",$G$1,C$2,$B56,C$3,$J$1)</f>
        <v>0</v>
      </c>
      <c r="D56" s="276">
        <f>_xll.Assistant.XL.RIK_AC("AEO02____;INF02@E=1,S=1031,G=0,T=0,P=0:@R=A,S=1000,V={0}:R=B,S=1022,V={1}:R=C,S=1001|1,V={2}:R=D,S=1023,V={3}:R=E,S=1044,V={4}:R=F,S=1012|3,V=&lt;&gt;Situation:",$G$1,D$2,$B56,D$3,$J$1)</f>
        <v>0</v>
      </c>
      <c r="E56" s="65">
        <f t="shared" si="38"/>
        <v>0</v>
      </c>
      <c r="F56" s="66">
        <f t="shared" si="39"/>
        <v>0</v>
      </c>
      <c r="G56" s="391" t="s">
        <v>253</v>
      </c>
      <c r="H56" s="391"/>
      <c r="I56" s="391"/>
      <c r="J56" s="391"/>
      <c r="K56" s="391"/>
      <c r="L56" s="391"/>
      <c r="M56" s="276">
        <f>_xll.Assistant.XL.RIK_AC("AEO02____;INF02@E=1,S=1031,G=0,T=0,P=0:@R=A,S=1000,V={0}:R=B,S=1022,V={1}:R=C,S=1001|1,V={2}:R=D,S=1023,V={3}:R=E,S=1044,V={4}:R=F,S=1012|3,V=&lt;&gt;Situation:",$G$1,M$2,$B56,M$3,$J$1)</f>
        <v>0</v>
      </c>
      <c r="N56" s="276">
        <f>_xll.Assistant.XL.RIK_AC("AEO02____;INF02@E=1,S=1031,G=0,T=0,P=0:@R=A,S=1000,V={0}:R=B,S=1022,V={1}:R=C,S=1001|1,V={2}:R=D,S=1023,V={3}:R=E,S=1044,V={4}:R=F,S=1012|3,V=&lt;&gt;Situation:",$G$1,N$2,$B56,N$3,$J$1)</f>
        <v>0</v>
      </c>
      <c r="O56" s="65">
        <f t="shared" si="40"/>
        <v>0</v>
      </c>
      <c r="P56" s="66">
        <f t="shared" si="41"/>
        <v>0</v>
      </c>
    </row>
    <row r="57" spans="1:16" ht="16.5" x14ac:dyDescent="0.25">
      <c r="B57" s="272" t="s">
        <v>157</v>
      </c>
      <c r="C57" s="279">
        <f>C16+C31+C38+C49</f>
        <v>0</v>
      </c>
      <c r="D57" s="279">
        <f>D16+D31+D38+D49</f>
        <v>0</v>
      </c>
      <c r="E57" s="73"/>
      <c r="F57" s="73"/>
      <c r="G57" s="394" t="s">
        <v>254</v>
      </c>
      <c r="H57" s="394"/>
      <c r="I57" s="394"/>
      <c r="J57" s="394"/>
      <c r="K57" s="394"/>
      <c r="L57" s="394"/>
      <c r="M57" s="279">
        <f>M15+M30+M38+M49</f>
        <v>4387821.95</v>
      </c>
      <c r="N57" s="279">
        <f>N15+N30+N38+N49</f>
        <v>0</v>
      </c>
      <c r="O57" s="73"/>
      <c r="P57" s="73"/>
    </row>
    <row r="58" spans="1:16" ht="16.5" x14ac:dyDescent="0.25">
      <c r="B58" s="272" t="s">
        <v>157</v>
      </c>
      <c r="C58" s="279">
        <f>C29+C32+C43+C53+C55+C56</f>
        <v>-1610689.64</v>
      </c>
      <c r="D58" s="279">
        <f>D29+D32+D43+D53+D55+D56</f>
        <v>0</v>
      </c>
      <c r="E58" s="73"/>
      <c r="F58" s="73"/>
      <c r="G58" s="394" t="s">
        <v>255</v>
      </c>
      <c r="H58" s="394"/>
      <c r="I58" s="394"/>
      <c r="J58" s="394"/>
      <c r="K58" s="394"/>
      <c r="L58" s="394"/>
      <c r="M58" s="279">
        <f>M28+M31+M43+M53+M55+M56</f>
        <v>-1942979.23</v>
      </c>
      <c r="N58" s="279">
        <f>N28+N31+N43+N53+N55+N56</f>
        <v>0</v>
      </c>
      <c r="O58" s="73"/>
      <c r="P58" s="73"/>
    </row>
    <row r="59" spans="1:16" ht="16.5" x14ac:dyDescent="0.25">
      <c r="B59" s="272" t="s">
        <v>157</v>
      </c>
      <c r="C59" s="279">
        <f>C57+C58</f>
        <v>-1610689.64</v>
      </c>
      <c r="D59" s="279">
        <f>D57+D58</f>
        <v>0</v>
      </c>
      <c r="E59" s="73"/>
      <c r="F59" s="73"/>
      <c r="G59" s="394" t="s">
        <v>256</v>
      </c>
      <c r="H59" s="394"/>
      <c r="I59" s="394"/>
      <c r="J59" s="394"/>
      <c r="K59" s="394"/>
      <c r="L59" s="394"/>
      <c r="M59" s="279">
        <f>M57+M58</f>
        <v>2444842.7200000002</v>
      </c>
      <c r="N59" s="279">
        <f>N57+N58</f>
        <v>0</v>
      </c>
      <c r="O59" s="73"/>
      <c r="P59" s="73"/>
    </row>
  </sheetData>
  <mergeCells count="60">
    <mergeCell ref="G59:L59"/>
    <mergeCell ref="G53:L53"/>
    <mergeCell ref="G54:L54"/>
    <mergeCell ref="G55:L55"/>
    <mergeCell ref="G56:L56"/>
    <mergeCell ref="G57:L57"/>
    <mergeCell ref="G58:L58"/>
    <mergeCell ref="G52:L52"/>
    <mergeCell ref="G41:L41"/>
    <mergeCell ref="G42:L42"/>
    <mergeCell ref="G43:L43"/>
    <mergeCell ref="G44:L44"/>
    <mergeCell ref="G45:L45"/>
    <mergeCell ref="G46:L46"/>
    <mergeCell ref="G47:L47"/>
    <mergeCell ref="G48:L48"/>
    <mergeCell ref="G49:L49"/>
    <mergeCell ref="G50:L50"/>
    <mergeCell ref="G51:L51"/>
    <mergeCell ref="G40:L40"/>
    <mergeCell ref="G29:L29"/>
    <mergeCell ref="G30:L30"/>
    <mergeCell ref="G31:L31"/>
    <mergeCell ref="G32:L32"/>
    <mergeCell ref="G33:L33"/>
    <mergeCell ref="G34:L34"/>
    <mergeCell ref="G35:L35"/>
    <mergeCell ref="G36:L36"/>
    <mergeCell ref="G38:L38"/>
    <mergeCell ref="G39:L39"/>
    <mergeCell ref="G37:L37"/>
    <mergeCell ref="G28:L28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17:L17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C4:F4"/>
    <mergeCell ref="G4:I4"/>
    <mergeCell ref="J4:K4"/>
    <mergeCell ref="M4:P4"/>
    <mergeCell ref="H1:I1"/>
    <mergeCell ref="L1:M1"/>
  </mergeCells>
  <conditionalFormatting sqref="F39:F42 F6:F8 F10:F14 F16:F27 F46:F48 F50:F52 F55:F56 F30:F37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39:P42 P6:P8 P10:P14 P16:P27 P46:P48 P50:P52 P55:P56 P30:P37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O6:O56">
    <cfRule type="iconSet" priority="53">
      <iconSet iconSet="3Arrows" showValue="0">
        <cfvo type="percent" val="0"/>
        <cfvo type="num" val="0"/>
        <cfvo type="num" val="0" gte="0"/>
      </iconSet>
    </cfRule>
  </conditionalFormatting>
  <conditionalFormatting sqref="E6:E56">
    <cfRule type="iconSet" priority="55">
      <iconSet iconSet="3Arrows" showValue="0">
        <cfvo type="percent" val="0"/>
        <cfvo type="num" val="0"/>
        <cfvo type="num" val="0" gte="0"/>
      </iconSet>
    </cfRule>
  </conditionalFormatting>
  <dataValidations disablePrompts="1" count="3">
    <dataValidation type="list" allowBlank="1" showInputMessage="1" showErrorMessage="1" sqref="P2" xr:uid="{00000000-0002-0000-0D00-000000000000}">
      <formula1>$Y$1:$Y$2</formula1>
    </dataValidation>
    <dataValidation type="list" allowBlank="1" showInputMessage="1" showErrorMessage="1" sqref="J4:K4" xr:uid="{00000000-0002-0000-0D00-000001000000}">
      <formula1>$AE$1:$AE$12</formula1>
    </dataValidation>
    <dataValidation type="list" allowBlank="1" showInputMessage="1" showErrorMessage="1" sqref="R1" xr:uid="{00000000-0002-0000-0D00-000002000000}">
      <formula1>$AC$1:$AC$6</formula1>
    </dataValidation>
  </dataValidation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  <pageSetUpPr fitToPage="1"/>
  </sheetPr>
  <dimension ref="A1:AF59"/>
  <sheetViews>
    <sheetView showGridLines="0" topLeftCell="C1" zoomScale="85" zoomScaleNormal="85" workbookViewId="0">
      <selection activeCell="D3" sqref="D3"/>
    </sheetView>
  </sheetViews>
  <sheetFormatPr baseColWidth="10" defaultRowHeight="15" outlineLevelCol="1" x14ac:dyDescent="0.25"/>
  <cols>
    <col min="1" max="1" width="21" hidden="1" customWidth="1" outlineLevel="1"/>
    <col min="2" max="2" width="20.85546875" hidden="1" customWidth="1" outlineLevel="1"/>
    <col min="3" max="3" width="11.42578125" customWidth="1" collapsed="1"/>
    <col min="7" max="12" width="11.7109375" customWidth="1"/>
  </cols>
  <sheetData>
    <row r="1" spans="1:32" ht="25.5" customHeight="1" x14ac:dyDescent="0.25">
      <c r="B1" s="50" t="str">
        <f>_xll.Assistant.XL.RIK_AC("INF06__;INF02@E=4,S=1019,G=0,T=0,P=0:@R=A,S=1019,V={0}:",$D$1)</f>
        <v>2017</v>
      </c>
      <c r="C1" s="51" t="s">
        <v>131</v>
      </c>
      <c r="D1" s="134">
        <v>2017</v>
      </c>
      <c r="E1" s="52"/>
      <c r="F1" s="53" t="s">
        <v>132</v>
      </c>
      <c r="G1" s="75" t="s">
        <v>5</v>
      </c>
      <c r="H1" s="389" t="s">
        <v>53</v>
      </c>
      <c r="I1" s="389"/>
      <c r="J1" s="75" t="s">
        <v>56</v>
      </c>
      <c r="K1" s="51"/>
      <c r="L1" s="390"/>
      <c r="M1" s="390"/>
      <c r="N1" s="187"/>
      <c r="O1" s="186"/>
      <c r="Q1" s="54" t="s">
        <v>10</v>
      </c>
      <c r="R1" s="54" t="s">
        <v>4</v>
      </c>
      <c r="W1" t="str">
        <f>_xll.Assistant.XL.APPLIQUER_COULEUR_THEME(R1)</f>
        <v/>
      </c>
      <c r="Y1" t="s">
        <v>133</v>
      </c>
      <c r="AC1" t="s">
        <v>3</v>
      </c>
      <c r="AE1" t="s">
        <v>134</v>
      </c>
      <c r="AF1" s="8" t="s">
        <v>135</v>
      </c>
    </row>
    <row r="2" spans="1:32" ht="17.25" customHeight="1" x14ac:dyDescent="0.25">
      <c r="C2" s="55">
        <f>$D$1</f>
        <v>2017</v>
      </c>
      <c r="D2" s="55">
        <f>$D$1-1</f>
        <v>2016</v>
      </c>
      <c r="E2" s="56"/>
      <c r="F2" s="56"/>
      <c r="G2" s="56"/>
      <c r="H2" s="56"/>
      <c r="I2" s="56"/>
      <c r="J2" s="56"/>
      <c r="K2" s="56"/>
      <c r="L2" s="56"/>
      <c r="M2" s="55">
        <f>$D$1</f>
        <v>2017</v>
      </c>
      <c r="N2" s="55">
        <f>$D$1-1</f>
        <v>2016</v>
      </c>
      <c r="O2" s="57" t="s">
        <v>136</v>
      </c>
      <c r="P2" s="58" t="s">
        <v>137</v>
      </c>
      <c r="Q2" s="59">
        <f>IF(P2="€",-1,-1000)</f>
        <v>-1</v>
      </c>
      <c r="Y2" t="s">
        <v>137</v>
      </c>
      <c r="AC2" t="s">
        <v>8</v>
      </c>
      <c r="AE2" t="s">
        <v>138</v>
      </c>
      <c r="AF2" s="8" t="s">
        <v>139</v>
      </c>
    </row>
    <row r="3" spans="1:32" ht="17.25" customHeight="1" x14ac:dyDescent="0.25">
      <c r="C3" s="56" t="str">
        <f>J3</f>
        <v>12</v>
      </c>
      <c r="D3" s="56" t="str">
        <f>J3</f>
        <v>12</v>
      </c>
      <c r="E3" s="56"/>
      <c r="F3" s="56"/>
      <c r="G3" s="56"/>
      <c r="H3" s="56"/>
      <c r="I3" s="56"/>
      <c r="J3" s="56" t="str">
        <f>VLOOKUP($J$4,$AE$1:$AF$12,2,FALSE)</f>
        <v>12</v>
      </c>
      <c r="K3" s="56"/>
      <c r="L3" s="56"/>
      <c r="M3" s="56" t="str">
        <f>"1.."&amp;$J$3</f>
        <v>1..12</v>
      </c>
      <c r="N3" s="56" t="str">
        <f>"1.."&amp;$J$3</f>
        <v>1..12</v>
      </c>
      <c r="O3" s="57"/>
      <c r="P3" s="58"/>
      <c r="AC3" t="s">
        <v>140</v>
      </c>
      <c r="AE3" t="s">
        <v>141</v>
      </c>
      <c r="AF3" s="8" t="s">
        <v>142</v>
      </c>
    </row>
    <row r="4" spans="1:32" ht="24.75" customHeight="1" x14ac:dyDescent="0.25">
      <c r="C4" s="386" t="s">
        <v>143</v>
      </c>
      <c r="D4" s="386"/>
      <c r="E4" s="386"/>
      <c r="F4" s="386"/>
      <c r="G4" s="387" t="s">
        <v>144</v>
      </c>
      <c r="H4" s="387"/>
      <c r="I4" s="387"/>
      <c r="J4" s="388" t="s">
        <v>145</v>
      </c>
      <c r="K4" s="388"/>
      <c r="L4" s="60"/>
      <c r="M4" s="386" t="s">
        <v>146</v>
      </c>
      <c r="N4" s="386"/>
      <c r="O4" s="386"/>
      <c r="P4" s="386"/>
      <c r="AC4" t="s">
        <v>147</v>
      </c>
      <c r="AE4" t="s">
        <v>148</v>
      </c>
      <c r="AF4" s="8" t="s">
        <v>149</v>
      </c>
    </row>
    <row r="5" spans="1:32" ht="17.25" customHeight="1" x14ac:dyDescent="0.25">
      <c r="C5" s="61" t="s">
        <v>150</v>
      </c>
      <c r="D5" s="61" t="s">
        <v>151</v>
      </c>
      <c r="E5" s="61" t="s">
        <v>152</v>
      </c>
      <c r="F5" s="61" t="s">
        <v>153</v>
      </c>
      <c r="G5" s="62"/>
      <c r="H5" s="62"/>
      <c r="I5" s="62"/>
      <c r="J5" s="62"/>
      <c r="K5" s="62"/>
      <c r="L5" s="62"/>
      <c r="M5" s="61" t="s">
        <v>150</v>
      </c>
      <c r="N5" s="61" t="s">
        <v>151</v>
      </c>
      <c r="O5" s="61" t="s">
        <v>152</v>
      </c>
      <c r="P5" s="61" t="s">
        <v>153</v>
      </c>
      <c r="AC5" t="s">
        <v>6</v>
      </c>
      <c r="AE5" t="s">
        <v>154</v>
      </c>
      <c r="AF5" s="8" t="s">
        <v>155</v>
      </c>
    </row>
    <row r="6" spans="1:32" ht="15" customHeight="1" x14ac:dyDescent="0.25">
      <c r="A6" t="s">
        <v>493</v>
      </c>
      <c r="B6" s="63" t="s">
        <v>157</v>
      </c>
      <c r="C6" s="64">
        <f>_xll.Assistant.XL.RIK_AC("AEO02____;INF02@E=1,S=1031,G=0,T=0,P=0:@R=A,S=1000,V={0}:R=B,S=1022,V={1}:R=C,S=1001|1,V={2}:R=D,S=1023,V={3}:R=E,S=1044,V={4}:R=F,S=1012|3,V=&lt;&gt;Situation:",$G$1,C$2,$A6,C$3,$J$1)</f>
        <v>-17950</v>
      </c>
      <c r="D6" s="64">
        <f>_xll.Assistant.XL.RIK_AC("AEO02____;INF02@E=1,S=1031,G=0,T=0,P=0:@R=A,S=1000,V={0}:R=B,S=1022,V={1}:R=C,S=1001|1,V={2}:R=D,S=1023,V={3}:R=E,S=1044,V={4}:R=F,S=1012|3,V=&lt;&gt;Situation:",$G$1,D$2,$A6,D$3,$J$1)</f>
        <v>0</v>
      </c>
      <c r="E6" s="65">
        <f>C6-D6</f>
        <v>-17950</v>
      </c>
      <c r="F6" s="66">
        <f>IF(D6=0,0,(C6-D6)/D6)</f>
        <v>0</v>
      </c>
      <c r="G6" s="391" t="s">
        <v>113</v>
      </c>
      <c r="H6" s="391"/>
      <c r="I6" s="391"/>
      <c r="J6" s="391"/>
      <c r="K6" s="391"/>
      <c r="L6" s="391"/>
      <c r="M6" s="64">
        <f>_xll.Assistant.XL.RIK_AC("AEO02____;INF02@E=1,S=1031,G=0,T=0,P=0:@R=A,S=1000,V={0}:R=B,S=1022,V={1}:R=C,S=1001|1,V={2}:R=D,S=1023,V={3}:R=E,S=1044,V={4}:R=F,S=1012|3,V=&lt;&gt;Situation:",$G$1,M$2,$A6,M$3,$J$1)</f>
        <v>3756410.61</v>
      </c>
      <c r="N6" s="64">
        <f>_xll.Assistant.XL.RIK_AC("AEO02____;INF02@E=1,S=1031,G=0,T=0,P=0:@R=A,S=1000,V={0}:R=B,S=1022,V={1}:R=C,S=1001|1,V={2}:R=D,S=1023,V={3}:R=E,S=1044,V={4}:R=F,S=1012|3,V=&lt;&gt;Situation:",$G$1,N$2,$A6,N$3,$J$1)</f>
        <v>0</v>
      </c>
      <c r="O6" s="65">
        <f t="shared" ref="O6:O8" si="0">M6-N6</f>
        <v>3756410.61</v>
      </c>
      <c r="P6" s="66">
        <f t="shared" ref="P6:P8" si="1">IF(N6=0,0,(M6-N6)/N6)</f>
        <v>0</v>
      </c>
      <c r="Q6" t="str">
        <f>_xll.Assistant.XL.MASQUERLIGNESI(AND(C6=0,D6=0,M6=0,N6=0))</f>
        <v/>
      </c>
      <c r="AC6" t="s">
        <v>4</v>
      </c>
      <c r="AE6" t="s">
        <v>158</v>
      </c>
      <c r="AF6" s="8" t="s">
        <v>159</v>
      </c>
    </row>
    <row r="7" spans="1:32" ht="15" customHeight="1" x14ac:dyDescent="0.25">
      <c r="A7" t="s">
        <v>494</v>
      </c>
      <c r="B7" s="63" t="s">
        <v>157</v>
      </c>
      <c r="C7" s="64">
        <f>_xll.Assistant.XL.RIK_AC("AEO02____;INF02@E=1,S=1031,G=0,T=0,P=0:@R=A,S=1000,V={0}:R=B,S=1022,V={1}:R=C,S=1001|1,V={2}:R=D,S=1023,V={3}:R=E,S=1044,V={4}:R=F,S=1012|3,V=&lt;&gt;Situation:",$G$1,C$2,$A7,C$3,$J$1)</f>
        <v>0</v>
      </c>
      <c r="D7" s="64">
        <f>_xll.Assistant.XL.RIK_AC("AEO02____;INF02@E=1,S=1031,G=0,T=0,P=0:@R=A,S=1000,V={0}:R=B,S=1022,V={1}:R=C,S=1001|1,V={2}:R=D,S=1023,V={3}:R=E,S=1044,V={4}:R=F,S=1012|3,V=&lt;&gt;Situation:",$G$1,D$2,$A7,D$3,$J$1)</f>
        <v>0</v>
      </c>
      <c r="E7" s="65">
        <f t="shared" ref="E7:E8" si="2">C7-D7</f>
        <v>0</v>
      </c>
      <c r="F7" s="66">
        <f t="shared" ref="F7:F8" si="3">IF(D7=0,0,(C7-D7)/D7)</f>
        <v>0</v>
      </c>
      <c r="G7" s="391" t="s">
        <v>161</v>
      </c>
      <c r="H7" s="391"/>
      <c r="I7" s="391"/>
      <c r="J7" s="391"/>
      <c r="K7" s="391"/>
      <c r="L7" s="391"/>
      <c r="M7" s="64">
        <f>_xll.Assistant.XL.RIK_AC("AEO02____;INF02@E=1,S=1031,G=0,T=0,P=0:@R=A,S=1000,V={0}:R=B,S=1022,V={1}:R=C,S=1001|1,V={2}:R=D,S=1023,V={3}:R=E,S=1044,V={4}:R=F,S=1012|3,V=&lt;&gt;Situation:",$G$1,M$2,$A7,M$3,$J$1)</f>
        <v>46575.51</v>
      </c>
      <c r="N7" s="64">
        <f>_xll.Assistant.XL.RIK_AC("AEO02____;INF02@E=1,S=1031,G=0,T=0,P=0:@R=A,S=1000,V={0}:R=B,S=1022,V={1}:R=C,S=1001|1,V={2}:R=D,S=1023,V={3}:R=E,S=1044,V={4}:R=F,S=1012|3,V=&lt;&gt;Situation:",$G$1,N$2,$A7,N$3,$J$1)</f>
        <v>0</v>
      </c>
      <c r="O7" s="65">
        <f t="shared" si="0"/>
        <v>46575.51</v>
      </c>
      <c r="P7" s="66">
        <f t="shared" si="1"/>
        <v>0</v>
      </c>
      <c r="Q7" t="str">
        <f>_xll.Assistant.XL.MASQUERLIGNESI(AND(C7=0,D7=0,M7=0,N7=0))</f>
        <v/>
      </c>
      <c r="AE7" t="s">
        <v>162</v>
      </c>
      <c r="AF7" s="8" t="s">
        <v>163</v>
      </c>
    </row>
    <row r="8" spans="1:32" ht="15" customHeight="1" x14ac:dyDescent="0.25">
      <c r="A8" t="s">
        <v>485</v>
      </c>
      <c r="B8" s="63" t="s">
        <v>157</v>
      </c>
      <c r="C8" s="64">
        <f>_xll.Assistant.XL.RIK_AC("AEO02____;INF02@E=1,S=1031,G=0,T=0,P=0:@R=A,S=1000,V={0}:R=B,S=1022,V={1}:R=C,S=1001|1,V={2}:R=D,S=1023,V={3}:R=E,S=1044,V={4}:R=F,S=1012|3,V=&lt;&gt;Situation:",$G$1,C$2,$A8,C$3,$J$1)</f>
        <v>0</v>
      </c>
      <c r="D8" s="64">
        <f>_xll.Assistant.XL.RIK_AC("AEO02____;INF02@E=1,S=1031,G=0,T=0,P=0:@R=A,S=1000,V={0}:R=B,S=1022,V={1}:R=C,S=1001|1,V={2}:R=D,S=1023,V={3}:R=E,S=1044,V={4}:R=F,S=1012|3,V=&lt;&gt;Situation:",$G$1,D$2,$A8,D$3,$J$1)</f>
        <v>0</v>
      </c>
      <c r="E8" s="65">
        <f t="shared" si="2"/>
        <v>0</v>
      </c>
      <c r="F8" s="66">
        <f t="shared" si="3"/>
        <v>0</v>
      </c>
      <c r="G8" s="391" t="s">
        <v>165</v>
      </c>
      <c r="H8" s="391"/>
      <c r="I8" s="391"/>
      <c r="J8" s="391"/>
      <c r="K8" s="391"/>
      <c r="L8" s="391"/>
      <c r="M8" s="64">
        <f>_xll.Assistant.XL.RIK_AC("AEO02____;INF02@E=1,S=1031,G=0,T=0,P=0:@R=A,S=1000,V={0}:R=B,S=1022,V={1}:R=C,S=1001|1,V={2}:R=D,S=1023,V={3}:R=E,S=1044,V={4}:R=F,S=1012|3,V=&lt;&gt;Situation:",$G$1,M$2,$A8,M$3,$J$1)</f>
        <v>111752.71999999999</v>
      </c>
      <c r="N8" s="64">
        <f>_xll.Assistant.XL.RIK_AC("AEO02____;INF02@E=1,S=1031,G=0,T=0,P=0:@R=A,S=1000,V={0}:R=B,S=1022,V={1}:R=C,S=1001|1,V={2}:R=D,S=1023,V={3}:R=E,S=1044,V={4}:R=F,S=1012|3,V=&lt;&gt;Situation:",$G$1,N$2,$A8,N$3,$J$1)</f>
        <v>0</v>
      </c>
      <c r="O8" s="65">
        <f t="shared" si="0"/>
        <v>111752.71999999999</v>
      </c>
      <c r="P8" s="66">
        <f t="shared" si="1"/>
        <v>0</v>
      </c>
      <c r="Q8" t="str">
        <f>_xll.Assistant.XL.MASQUERLIGNESI(AND(C8=0,D8=0,M8=0,N8=0))</f>
        <v/>
      </c>
      <c r="AE8" t="s">
        <v>166</v>
      </c>
      <c r="AF8" s="8" t="s">
        <v>167</v>
      </c>
    </row>
    <row r="9" spans="1:32" ht="17.25" customHeight="1" x14ac:dyDescent="0.25">
      <c r="B9" s="63" t="s">
        <v>157</v>
      </c>
      <c r="C9" s="67">
        <f t="shared" ref="C9:D9" si="4">SUM(C6:C8)</f>
        <v>-17950</v>
      </c>
      <c r="D9" s="67">
        <f t="shared" si="4"/>
        <v>0</v>
      </c>
      <c r="E9" s="68"/>
      <c r="F9" s="69"/>
      <c r="G9" s="392" t="s">
        <v>168</v>
      </c>
      <c r="H9" s="392"/>
      <c r="I9" s="392"/>
      <c r="J9" s="392"/>
      <c r="K9" s="392"/>
      <c r="L9" s="392"/>
      <c r="M9" s="67">
        <f>SUM(M6:M8)</f>
        <v>3914738.84</v>
      </c>
      <c r="N9" s="67">
        <f>SUM(N6:N8)</f>
        <v>0</v>
      </c>
      <c r="O9" s="68"/>
      <c r="P9" s="69"/>
      <c r="AE9" t="s">
        <v>169</v>
      </c>
      <c r="AF9" s="8" t="s">
        <v>170</v>
      </c>
    </row>
    <row r="10" spans="1:32" ht="15" hidden="1" customHeight="1" x14ac:dyDescent="0.25">
      <c r="A10" t="s">
        <v>511</v>
      </c>
      <c r="B10" s="63" t="s">
        <v>157</v>
      </c>
      <c r="C10" s="64">
        <f>_xll.Assistant.XL.RIK_AC("AEO02____;INF02@E=1,S=1031,G=0,T=0,P=0:@R=A,S=1000,V={0}:R=B,S=1022,V={1}:R=C,S=1001|1,V={2}:R=D,S=1023,V={3}:R=E,S=1044,V={4}:R=F,S=1012|3,V=&lt;&gt;Situation:",$G$1,C$2,$A10,C$3,$J$1)</f>
        <v>0</v>
      </c>
      <c r="D10" s="64">
        <f>_xll.Assistant.XL.RIK_AC("AEO02____;INF02@E=1,S=1031,G=0,T=0,P=0:@R=A,S=1000,V={0}:R=B,S=1022,V={1}:R=C,S=1001|1,V={2}:R=D,S=1023,V={3}:R=E,S=1044,V={4}:R=F,S=1012|3,V=&lt;&gt;Situation:",$G$1,D$2,$A10,D$3,$J$1)</f>
        <v>0</v>
      </c>
      <c r="E10" s="65">
        <f t="shared" ref="E10:E14" si="5">C10-D10</f>
        <v>0</v>
      </c>
      <c r="F10" s="66">
        <f t="shared" ref="F10:F14" si="6">IF(D10=0,0,(C10-D10)/D10)</f>
        <v>0</v>
      </c>
      <c r="G10" s="391" t="s">
        <v>172</v>
      </c>
      <c r="H10" s="391"/>
      <c r="I10" s="391"/>
      <c r="J10" s="391"/>
      <c r="K10" s="391"/>
      <c r="L10" s="391"/>
      <c r="M10" s="64">
        <f>_xll.Assistant.XL.RIK_AC("AEO02____;INF02@E=1,S=1031,G=0,T=0,P=0:@R=A,S=1000,V={0}:R=B,S=1022,V={1}:R=C,S=1001|1,V={2}:R=D,S=1023,V={3}:R=E,S=1044,V={4}:R=F,S=1012|3,V=&lt;&gt;Situation:",$G$1,M$2,$A10,M$3,$J$1)</f>
        <v>0</v>
      </c>
      <c r="N10" s="64">
        <f>_xll.Assistant.XL.RIK_AC("AEO02____;INF02@E=1,S=1031,G=0,T=0,P=0:@R=A,S=1000,V={0}:R=B,S=1022,V={1}:R=C,S=1001|1,V={2}:R=D,S=1023,V={3}:R=E,S=1044,V={4}:R=F,S=1012|3,V=&lt;&gt;Situation:",$G$1,N$2,$A10,N$3,$J$1)</f>
        <v>0</v>
      </c>
      <c r="O10" s="65">
        <f t="shared" ref="O10:O14" si="7">M10-N10</f>
        <v>0</v>
      </c>
      <c r="P10" s="66">
        <f t="shared" ref="P10:P14" si="8">IF(N10=0,0,(M10-N10)/N10)</f>
        <v>0</v>
      </c>
      <c r="Q10" t="str">
        <f>_xll.Assistant.XL.MASQUERLIGNESI(AND(C10=0,D10=0,M10=0,N10=0))</f>
        <v/>
      </c>
      <c r="AE10" t="s">
        <v>173</v>
      </c>
      <c r="AF10" s="8">
        <v>10</v>
      </c>
    </row>
    <row r="11" spans="1:32" ht="15" hidden="1" customHeight="1" x14ac:dyDescent="0.25">
      <c r="A11" t="s">
        <v>512</v>
      </c>
      <c r="B11" s="63" t="s">
        <v>157</v>
      </c>
      <c r="C11" s="64">
        <f>_xll.Assistant.XL.RIK_AC("AEO02____;INF02@E=1,S=1031,G=0,T=0,P=0:@R=A,S=1000,V={0}:R=B,S=1022,V={1}:R=C,S=1001|1,V={2}:R=D,S=1023,V={3}:R=E,S=1044,V={4}:R=F,S=1012|3,V=&lt;&gt;Situation:",$G$1,C$2,$A11,C$3,$J$1)</f>
        <v>0</v>
      </c>
      <c r="D11" s="64">
        <f>_xll.Assistant.XL.RIK_AC("AEO02____;INF02@E=1,S=1031,G=0,T=0,P=0:@R=A,S=1000,V={0}:R=B,S=1022,V={1}:R=C,S=1001|1,V={2}:R=D,S=1023,V={3}:R=E,S=1044,V={4}:R=F,S=1012|3,V=&lt;&gt;Situation:",$G$1,D$2,$A11,D$3,$J$1)</f>
        <v>0</v>
      </c>
      <c r="E11" s="65">
        <f t="shared" si="5"/>
        <v>0</v>
      </c>
      <c r="F11" s="66">
        <f t="shared" si="6"/>
        <v>0</v>
      </c>
      <c r="G11" s="391" t="s">
        <v>175</v>
      </c>
      <c r="H11" s="391"/>
      <c r="I11" s="391"/>
      <c r="J11" s="391"/>
      <c r="K11" s="391"/>
      <c r="L11" s="391"/>
      <c r="M11" s="64">
        <f>_xll.Assistant.XL.RIK_AC("AEO02____;INF02@E=1,S=1031,G=0,T=0,P=0:@R=A,S=1000,V={0}:R=B,S=1022,V={1}:R=C,S=1001|1,V={2}:R=D,S=1023,V={3}:R=E,S=1044,V={4}:R=F,S=1012|3,V=&lt;&gt;Situation:",$G$1,M$2,$A11,M$3,$J$1)</f>
        <v>0</v>
      </c>
      <c r="N11" s="64">
        <f>_xll.Assistant.XL.RIK_AC("AEO02____;INF02@E=1,S=1031,G=0,T=0,P=0:@R=A,S=1000,V={0}:R=B,S=1022,V={1}:R=C,S=1001|1,V={2}:R=D,S=1023,V={3}:R=E,S=1044,V={4}:R=F,S=1012|3,V=&lt;&gt;Situation:",$G$1,N$2,$A11,N$3,$J$1)</f>
        <v>0</v>
      </c>
      <c r="O11" s="65">
        <f t="shared" si="7"/>
        <v>0</v>
      </c>
      <c r="P11" s="66">
        <f t="shared" si="8"/>
        <v>0</v>
      </c>
      <c r="Q11" t="str">
        <f>_xll.Assistant.XL.MASQUERLIGNESI(AND(C11=0,D11=0,M11=0,N11=0))</f>
        <v/>
      </c>
      <c r="AE11" t="s">
        <v>176</v>
      </c>
      <c r="AF11" s="8" t="s">
        <v>57</v>
      </c>
    </row>
    <row r="12" spans="1:32" ht="15" customHeight="1" x14ac:dyDescent="0.25">
      <c r="A12" t="s">
        <v>486</v>
      </c>
      <c r="B12" s="63" t="s">
        <v>157</v>
      </c>
      <c r="C12" s="64">
        <f>_xll.Assistant.XL.RIK_AC("AEO02____;INF02@E=1,S=1031,G=0,T=0,P=0:@R=A,S=1000,V={0}:R=B,S=1022,V={1}:R=C,S=1001|1,V={2}:R=D,S=1023,V={3}:R=E,S=1044,V={4}:R=F,S=1012|3,V=&lt;&gt;Situation:",$G$1,C$2,$A12,C$3,$J$1)</f>
        <v>-29740</v>
      </c>
      <c r="D12" s="64">
        <f>_xll.Assistant.XL.RIK_AC("AEO02____;INF02@E=1,S=1031,G=0,T=0,P=0:@R=A,S=1000,V={0}:R=B,S=1022,V={1}:R=C,S=1001|1,V={2}:R=D,S=1023,V={3}:R=E,S=1044,V={4}:R=F,S=1012|3,V=&lt;&gt;Situation:",$G$1,D$2,$A12,D$3,$J$1)</f>
        <v>0</v>
      </c>
      <c r="E12" s="65">
        <f t="shared" si="5"/>
        <v>-29740</v>
      </c>
      <c r="F12" s="66">
        <f t="shared" si="6"/>
        <v>0</v>
      </c>
      <c r="G12" s="391" t="s">
        <v>178</v>
      </c>
      <c r="H12" s="391"/>
      <c r="I12" s="391"/>
      <c r="J12" s="391"/>
      <c r="K12" s="391"/>
      <c r="L12" s="391"/>
      <c r="M12" s="64">
        <f>_xll.Assistant.XL.RIK_AC("AEO02____;INF02@E=1,S=1031,G=0,T=0,P=0:@R=A,S=1000,V={0}:R=B,S=1022,V={1}:R=C,S=1001|1,V={2}:R=D,S=1023,V={3}:R=E,S=1044,V={4}:R=F,S=1012|3,V=&lt;&gt;Situation:",$G$1,M$2,$A12,M$3,$J$1)</f>
        <v>-29740</v>
      </c>
      <c r="N12" s="64">
        <f>_xll.Assistant.XL.RIK_AC("AEO02____;INF02@E=1,S=1031,G=0,T=0,P=0:@R=A,S=1000,V={0}:R=B,S=1022,V={1}:R=C,S=1001|1,V={2}:R=D,S=1023,V={3}:R=E,S=1044,V={4}:R=F,S=1012|3,V=&lt;&gt;Situation:",$G$1,N$2,$A12,N$3,$J$1)</f>
        <v>0</v>
      </c>
      <c r="O12" s="65">
        <f t="shared" si="7"/>
        <v>-29740</v>
      </c>
      <c r="P12" s="66">
        <f t="shared" si="8"/>
        <v>0</v>
      </c>
      <c r="Q12" t="str">
        <f>_xll.Assistant.XL.MASQUERLIGNESI(AND(C12=0,D12=0,M12=0,N12=0))</f>
        <v/>
      </c>
      <c r="AE12" t="s">
        <v>145</v>
      </c>
      <c r="AF12" s="8" t="s">
        <v>58</v>
      </c>
    </row>
    <row r="13" spans="1:32" ht="15" hidden="1" customHeight="1" x14ac:dyDescent="0.25">
      <c r="A13" t="s">
        <v>514</v>
      </c>
      <c r="B13" s="63" t="s">
        <v>157</v>
      </c>
      <c r="C13" s="64">
        <f>_xll.Assistant.XL.RIK_AC("AEO02____;INF02@E=1,S=1031,G=0,T=0,P=0:@R=A,S=1000,V={0}:R=B,S=1022,V={1}:R=C,S=1001|1,V={2}:R=D,S=1023,V={3}:R=E,S=1044,V={4}:R=F,S=1012|3,V=&lt;&gt;Situation:",$G$1,C$2,$A13,C$3,$J$1)</f>
        <v>0</v>
      </c>
      <c r="D13" s="64">
        <f>_xll.Assistant.XL.RIK_AC("AEO02____;INF02@E=1,S=1031,G=0,T=0,P=0:@R=A,S=1000,V={0}:R=B,S=1022,V={1}:R=C,S=1001|1,V={2}:R=D,S=1023,V={3}:R=E,S=1044,V={4}:R=F,S=1012|3,V=&lt;&gt;Situation:",$G$1,D$2,$A13,D$3,$J$1)</f>
        <v>0</v>
      </c>
      <c r="E13" s="65">
        <f t="shared" si="5"/>
        <v>0</v>
      </c>
      <c r="F13" s="66">
        <f t="shared" si="6"/>
        <v>0</v>
      </c>
      <c r="G13" s="391" t="s">
        <v>180</v>
      </c>
      <c r="H13" s="391"/>
      <c r="I13" s="391"/>
      <c r="J13" s="391"/>
      <c r="K13" s="391"/>
      <c r="L13" s="391"/>
      <c r="M13" s="64">
        <f>_xll.Assistant.XL.RIK_AC("AEO02____;INF02@E=1,S=1031,G=0,T=0,P=0:@R=A,S=1000,V={0}:R=B,S=1022,V={1}:R=C,S=1001|1,V={2}:R=D,S=1023,V={3}:R=E,S=1044,V={4}:R=F,S=1012|3,V=&lt;&gt;Situation:",$G$1,M$2,$A13,M$3,$J$1)</f>
        <v>0</v>
      </c>
      <c r="N13" s="64">
        <f>_xll.Assistant.XL.RIK_AC("AEO02____;INF02@E=1,S=1031,G=0,T=0,P=0:@R=A,S=1000,V={0}:R=B,S=1022,V={1}:R=C,S=1001|1,V={2}:R=D,S=1023,V={3}:R=E,S=1044,V={4}:R=F,S=1012|3,V=&lt;&gt;Situation:",$G$1,N$2,$A13,N$3,$J$1)</f>
        <v>0</v>
      </c>
      <c r="O13" s="65">
        <f t="shared" si="7"/>
        <v>0</v>
      </c>
      <c r="P13" s="66">
        <f t="shared" si="8"/>
        <v>0</v>
      </c>
      <c r="Q13" t="str">
        <f>_xll.Assistant.XL.MASQUERLIGNESI(AND(C13=0,D13=0,M13=0,N13=0))</f>
        <v/>
      </c>
    </row>
    <row r="14" spans="1:32" ht="15" customHeight="1" x14ac:dyDescent="0.25">
      <c r="A14" t="s">
        <v>519</v>
      </c>
      <c r="B14" s="63" t="s">
        <v>157</v>
      </c>
      <c r="C14" s="64">
        <f>_xll.Assistant.XL.RIK_AC("AEO02____;INF02@E=1,S=1031,G=0,T=0,P=0:@R=A,S=1000,V={0}:R=B,S=1022,V={1}:R=C,S=1001|1,V={2}:R=D,S=1023,V={3}:R=E,S=1044,V={4}:R=F,S=1012|3,V=&lt;&gt;Situation:",$G$1,C$2,$A14,C$3,$J$1)</f>
        <v>0</v>
      </c>
      <c r="D14" s="64">
        <f>_xll.Assistant.XL.RIK_AC("AEO02____;INF02@E=1,S=1031,G=0,T=0,P=0:@R=A,S=1000,V={0}:R=B,S=1022,V={1}:R=C,S=1001|1,V={2}:R=D,S=1023,V={3}:R=E,S=1044,V={4}:R=F,S=1012|3,V=&lt;&gt;Situation:",$G$1,D$2,$A14,D$3,$J$1)</f>
        <v>0</v>
      </c>
      <c r="E14" s="65">
        <f t="shared" si="5"/>
        <v>0</v>
      </c>
      <c r="F14" s="66">
        <f t="shared" si="6"/>
        <v>0</v>
      </c>
      <c r="G14" s="391" t="s">
        <v>182</v>
      </c>
      <c r="H14" s="391"/>
      <c r="I14" s="391"/>
      <c r="J14" s="391"/>
      <c r="K14" s="391"/>
      <c r="L14" s="391"/>
      <c r="M14" s="64">
        <f>_xll.Assistant.XL.RIK_AC("AEO02____;INF02@E=1,S=1031,G=0,T=0,P=0:@R=A,S=1000,V={0}:R=B,S=1022,V={1}:R=C,S=1001|1,V={2}:R=D,S=1023,V={3}:R=E,S=1044,V={4}:R=F,S=1012|3,V=&lt;&gt;Situation:",$G$1,M$2,$A14,M$3,$J$1)</f>
        <v>502823.11</v>
      </c>
      <c r="N14" s="64">
        <f>_xll.Assistant.XL.RIK_AC("AEO02____;INF02@E=1,S=1031,G=0,T=0,P=0:@R=A,S=1000,V={0}:R=B,S=1022,V={1}:R=C,S=1001|1,V={2}:R=D,S=1023,V={3}:R=E,S=1044,V={4}:R=F,S=1012|3,V=&lt;&gt;Situation:",$G$1,N$2,$A14,N$3,$J$1)</f>
        <v>0</v>
      </c>
      <c r="O14" s="65">
        <f t="shared" si="7"/>
        <v>502823.11</v>
      </c>
      <c r="P14" s="66">
        <f t="shared" si="8"/>
        <v>0</v>
      </c>
      <c r="Q14" t="str">
        <f>_xll.Assistant.XL.MASQUERLIGNESI(AND(C14=0,D14=0,M14=0,N14=0))</f>
        <v/>
      </c>
    </row>
    <row r="15" spans="1:32" ht="17.25" customHeight="1" x14ac:dyDescent="0.25">
      <c r="B15" s="63" t="s">
        <v>157</v>
      </c>
      <c r="C15" s="67">
        <f>SUM(C10:C14)+C9</f>
        <v>-47690</v>
      </c>
      <c r="D15" s="67">
        <f>SUM(D10:D14)+D9</f>
        <v>0</v>
      </c>
      <c r="E15" s="68"/>
      <c r="F15" s="69"/>
      <c r="G15" s="392" t="s">
        <v>183</v>
      </c>
      <c r="H15" s="392"/>
      <c r="I15" s="392"/>
      <c r="J15" s="392"/>
      <c r="K15" s="392"/>
      <c r="L15" s="392"/>
      <c r="M15" s="67">
        <f>SUM(M10:M14)+M9</f>
        <v>4387821.95</v>
      </c>
      <c r="N15" s="67">
        <f>SUM(N10:N14)+N9</f>
        <v>0</v>
      </c>
      <c r="O15" s="68"/>
      <c r="P15" s="69"/>
    </row>
    <row r="16" spans="1:32" ht="15" customHeight="1" x14ac:dyDescent="0.25">
      <c r="A16" t="s">
        <v>487</v>
      </c>
      <c r="B16" s="63" t="s">
        <v>157</v>
      </c>
      <c r="C16" s="64">
        <f>_xll.Assistant.XL.RIK_AC("AEO02____;INF02@E=1,S=1031,G=0,T=0,P=0:@R=A,S=1000,V={0}:R=B,S=1022,V={1}:R=C,S=1001|1,V={2}:R=D,S=1023,V={3}:R=E,S=1044,V={4}:R=F,S=1012|3,V=&lt;&gt;Situation:",$G$1,C$2,$A16,C$3,$J$1)</f>
        <v>0</v>
      </c>
      <c r="D16" s="64">
        <f>_xll.Assistant.XL.RIK_AC("AEO02____;INF02@E=1,S=1031,G=0,T=0,P=0:@R=A,S=1000,V={0}:R=B,S=1022,V={1}:R=C,S=1001|1,V={2}:R=D,S=1023,V={3}:R=E,S=1044,V={4}:R=F,S=1012|3,V=&lt;&gt;Situation:",$G$1,D$2,$A16,D$3,$J$1)</f>
        <v>0</v>
      </c>
      <c r="E16" s="65">
        <f t="shared" ref="E16:E27" si="9">C16-D16</f>
        <v>0</v>
      </c>
      <c r="F16" s="66">
        <f t="shared" ref="F16:F27" si="10">IF(D16=0,0,(C16-D16)/D16)</f>
        <v>0</v>
      </c>
      <c r="G16" s="391" t="s">
        <v>185</v>
      </c>
      <c r="H16" s="391"/>
      <c r="I16" s="391"/>
      <c r="J16" s="391"/>
      <c r="K16" s="391"/>
      <c r="L16" s="391"/>
      <c r="M16" s="64">
        <f>_xll.Assistant.XL.RIK_AC("AEO02____;INF02@E=1,S=1031,G=0,T=0,P=0:@R=A,S=1000,V={0}:R=B,S=1022,V={1}:R=C,S=1001|1,V={2}:R=D,S=1023,V={3}:R=E,S=1044,V={4}:R=F,S=1012|3,V=&lt;&gt;Situation:",$G$1,M$2,$A16,M$3,$J$1)</f>
        <v>-212707.48999999996</v>
      </c>
      <c r="N16" s="64">
        <f>_xll.Assistant.XL.RIK_AC("AEO02____;INF02@E=1,S=1031,G=0,T=0,P=0:@R=A,S=1000,V={0}:R=B,S=1022,V={1}:R=C,S=1001|1,V={2}:R=D,S=1023,V={3}:R=E,S=1044,V={4}:R=F,S=1012|3,V=&lt;&gt;Situation:",$G$1,N$2,$A16,N$3,$J$1)</f>
        <v>0</v>
      </c>
      <c r="O16" s="65">
        <f t="shared" ref="O16:O27" si="11">M16-N16</f>
        <v>-212707.48999999996</v>
      </c>
      <c r="P16" s="66">
        <f t="shared" ref="P16:P27" si="12">IF(N16=0,0,(M16-N16)/N16)</f>
        <v>0</v>
      </c>
      <c r="Q16" t="str">
        <f>_xll.Assistant.XL.MASQUERLIGNESI(AND(C16=0,D16=0,M16=0,N16=0))</f>
        <v/>
      </c>
    </row>
    <row r="17" spans="1:17" ht="15" customHeight="1" x14ac:dyDescent="0.25">
      <c r="A17" t="s">
        <v>488</v>
      </c>
      <c r="B17" s="63" t="s">
        <v>157</v>
      </c>
      <c r="C17" s="64">
        <f>_xll.Assistant.XL.RIK_AC("AEO02____;INF02@E=1,S=1031,G=0,T=0,P=0:@R=A,S=1000,V={0}:R=B,S=1022,V={1}:R=C,S=1001|1,V={2}:R=D,S=1023,V={3}:R=E,S=1044,V={4}:R=F,S=1012|3,V=&lt;&gt;Situation:",$G$1,C$2,$A17,C$3,$J$1)</f>
        <v>-1532266.53</v>
      </c>
      <c r="D17" s="64">
        <f>_xll.Assistant.XL.RIK_AC("AEO02____;INF02@E=1,S=1031,G=0,T=0,P=0:@R=A,S=1000,V={0}:R=B,S=1022,V={1}:R=C,S=1001|1,V={2}:R=D,S=1023,V={3}:R=E,S=1044,V={4}:R=F,S=1012|3,V=&lt;&gt;Situation:",$G$1,D$2,$A17,D$3,$J$1)</f>
        <v>0</v>
      </c>
      <c r="E17" s="65">
        <f t="shared" si="9"/>
        <v>-1532266.53</v>
      </c>
      <c r="F17" s="66">
        <f t="shared" si="10"/>
        <v>0</v>
      </c>
      <c r="G17" s="391" t="s">
        <v>187</v>
      </c>
      <c r="H17" s="391"/>
      <c r="I17" s="391"/>
      <c r="J17" s="391"/>
      <c r="K17" s="391"/>
      <c r="L17" s="391"/>
      <c r="M17" s="64">
        <f>_xll.Assistant.XL.RIK_AC("AEO02____;INF02@E=1,S=1031,G=0,T=0,P=0:@R=A,S=1000,V={0}:R=B,S=1022,V={1}:R=C,S=1001|1,V={2}:R=D,S=1023,V={3}:R=E,S=1044,V={4}:R=F,S=1012|3,V=&lt;&gt;Situation:",$G$1,M$2,$A17,M$3,$J$1)</f>
        <v>-1532266.53</v>
      </c>
      <c r="N17" s="64">
        <f>_xll.Assistant.XL.RIK_AC("AEO02____;INF02@E=1,S=1031,G=0,T=0,P=0:@R=A,S=1000,V={0}:R=B,S=1022,V={1}:R=C,S=1001|1,V={2}:R=D,S=1023,V={3}:R=E,S=1044,V={4}:R=F,S=1012|3,V=&lt;&gt;Situation:",$G$1,N$2,$A17,N$3,$J$1)</f>
        <v>0</v>
      </c>
      <c r="O17" s="65">
        <f t="shared" si="11"/>
        <v>-1532266.53</v>
      </c>
      <c r="P17" s="66">
        <f t="shared" si="12"/>
        <v>0</v>
      </c>
      <c r="Q17" t="str">
        <f>_xll.Assistant.XL.MASQUERLIGNESI(AND(C17=0,D17=0,M17=0,N17=0))</f>
        <v/>
      </c>
    </row>
    <row r="18" spans="1:17" ht="15" hidden="1" customHeight="1" x14ac:dyDescent="0.25">
      <c r="A18" t="s">
        <v>501</v>
      </c>
      <c r="B18" s="63" t="s">
        <v>157</v>
      </c>
      <c r="C18" s="64">
        <f>_xll.Assistant.XL.RIK_AC("AEO02____;INF02@E=1,S=1031,G=0,T=0,P=0:@R=A,S=1000,V={0}:R=B,S=1022,V={1}:R=C,S=1001|1,V={2}:R=D,S=1023,V={3}:R=E,S=1044,V={4}:R=F,S=1012|3,V=&lt;&gt;Situation:",$G$1,C$2,$A18,C$3,$J$1)</f>
        <v>0</v>
      </c>
      <c r="D18" s="64">
        <f>_xll.Assistant.XL.RIK_AC("AEO02____;INF02@E=1,S=1031,G=0,T=0,P=0:@R=A,S=1000,V={0}:R=B,S=1022,V={1}:R=C,S=1001|1,V={2}:R=D,S=1023,V={3}:R=E,S=1044,V={4}:R=F,S=1012|3,V=&lt;&gt;Situation:",$G$1,D$2,$A18,D$3,$J$1)</f>
        <v>0</v>
      </c>
      <c r="E18" s="65">
        <f t="shared" si="9"/>
        <v>0</v>
      </c>
      <c r="F18" s="66">
        <f t="shared" si="10"/>
        <v>0</v>
      </c>
      <c r="G18" s="391" t="s">
        <v>189</v>
      </c>
      <c r="H18" s="391"/>
      <c r="I18" s="391"/>
      <c r="J18" s="391"/>
      <c r="K18" s="391"/>
      <c r="L18" s="391"/>
      <c r="M18" s="64">
        <f>_xll.Assistant.XL.RIK_AC("AEO02____;INF02@E=1,S=1031,G=0,T=0,P=0:@R=A,S=1000,V={0}:R=B,S=1022,V={1}:R=C,S=1001|1,V={2}:R=D,S=1023,V={3}:R=E,S=1044,V={4}:R=F,S=1012|3,V=&lt;&gt;Situation:",$G$1,M$2,$A18,M$3,$J$1)</f>
        <v>0</v>
      </c>
      <c r="N18" s="64">
        <f>_xll.Assistant.XL.RIK_AC("AEO02____;INF02@E=1,S=1031,G=0,T=0,P=0:@R=A,S=1000,V={0}:R=B,S=1022,V={1}:R=C,S=1001|1,V={2}:R=D,S=1023,V={3}:R=E,S=1044,V={4}:R=F,S=1012|3,V=&lt;&gt;Situation:",$G$1,N$2,$A18,N$3,$J$1)</f>
        <v>0</v>
      </c>
      <c r="O18" s="65">
        <f t="shared" si="11"/>
        <v>0</v>
      </c>
      <c r="P18" s="66">
        <f t="shared" si="12"/>
        <v>0</v>
      </c>
      <c r="Q18" t="str">
        <f>_xll.Assistant.XL.MASQUERLIGNESI(AND(C18=0,D18=0,M18=0,N18=0))</f>
        <v/>
      </c>
    </row>
    <row r="19" spans="1:17" ht="15" hidden="1" customHeight="1" x14ac:dyDescent="0.25">
      <c r="A19" t="s">
        <v>489</v>
      </c>
      <c r="B19" s="63" t="s">
        <v>157</v>
      </c>
      <c r="C19" s="64">
        <f>_xll.Assistant.XL.RIK_AC("AEO02____;INF02@E=1,S=1031,G=0,T=0,P=0:@R=A,S=1000,V={0}:R=B,S=1022,V={1}:R=C,S=1001|1,V={2}:R=D,S=1023,V={3}:R=E,S=1044,V={4}:R=F,S=1012|3,V=&lt;&gt;Situation:",$G$1,C$2,$A19,C$3,$J$1)</f>
        <v>0</v>
      </c>
      <c r="D19" s="64">
        <f>_xll.Assistant.XL.RIK_AC("AEO02____;INF02@E=1,S=1031,G=0,T=0,P=0:@R=A,S=1000,V={0}:R=B,S=1022,V={1}:R=C,S=1001|1,V={2}:R=D,S=1023,V={3}:R=E,S=1044,V={4}:R=F,S=1012|3,V=&lt;&gt;Situation:",$G$1,D$2,$A19,D$3,$J$1)</f>
        <v>0</v>
      </c>
      <c r="E19" s="65">
        <f t="shared" si="9"/>
        <v>0</v>
      </c>
      <c r="F19" s="66">
        <f t="shared" si="10"/>
        <v>0</v>
      </c>
      <c r="G19" s="391" t="s">
        <v>191</v>
      </c>
      <c r="H19" s="391"/>
      <c r="I19" s="391"/>
      <c r="J19" s="391"/>
      <c r="K19" s="391"/>
      <c r="L19" s="391"/>
      <c r="M19" s="64">
        <f>_xll.Assistant.XL.RIK_AC("AEO02____;INF02@E=1,S=1031,G=0,T=0,P=0:@R=A,S=1000,V={0}:R=B,S=1022,V={1}:R=C,S=1001|1,V={2}:R=D,S=1023,V={3}:R=E,S=1044,V={4}:R=F,S=1012|3,V=&lt;&gt;Situation:",$G$1,M$2,$A19,M$3,$J$1)</f>
        <v>0</v>
      </c>
      <c r="N19" s="64">
        <f>_xll.Assistant.XL.RIK_AC("AEO02____;INF02@E=1,S=1031,G=0,T=0,P=0:@R=A,S=1000,V={0}:R=B,S=1022,V={1}:R=C,S=1001|1,V={2}:R=D,S=1023,V={3}:R=E,S=1044,V={4}:R=F,S=1012|3,V=&lt;&gt;Situation:",$G$1,N$2,$A19,N$3,$J$1)</f>
        <v>0</v>
      </c>
      <c r="O19" s="65">
        <f t="shared" si="11"/>
        <v>0</v>
      </c>
      <c r="P19" s="66">
        <f t="shared" si="12"/>
        <v>0</v>
      </c>
      <c r="Q19" t="str">
        <f>_xll.Assistant.XL.MASQUERLIGNESI(AND(C19=0,D19=0,M19=0,N19=0))</f>
        <v/>
      </c>
    </row>
    <row r="20" spans="1:17" ht="15" customHeight="1" x14ac:dyDescent="0.25">
      <c r="A20" t="s">
        <v>510</v>
      </c>
      <c r="B20" s="63" t="s">
        <v>157</v>
      </c>
      <c r="C20" s="64">
        <f>_xll.Assistant.XL.RIK_AC("AEO02____;INF02@E=1,S=1031,G=0,T=0,P=0:@R=A,S=1000,V={0}:R=B,S=1022,V={1}:R=C,S=1001|1,V={2}:R=D,S=1023,V={3}:R=E,S=1044,V={4}:R=F,S=1012|3,V=&lt;&gt;Situation:",$G$1,C$2,$A20,C$3,$J$1)</f>
        <v>1239.55</v>
      </c>
      <c r="D20" s="64">
        <f>_xll.Assistant.XL.RIK_AC("AEO02____;INF02@E=1,S=1031,G=0,T=0,P=0:@R=A,S=1000,V={0}:R=B,S=1022,V={1}:R=C,S=1001|1,V={2}:R=D,S=1023,V={3}:R=E,S=1044,V={4}:R=F,S=1012|3,V=&lt;&gt;Situation:",$G$1,D$2,$A20,D$3,$J$1)</f>
        <v>0</v>
      </c>
      <c r="E20" s="65">
        <f t="shared" si="9"/>
        <v>1239.55</v>
      </c>
      <c r="F20" s="66">
        <f t="shared" si="10"/>
        <v>0</v>
      </c>
      <c r="G20" s="391" t="s">
        <v>193</v>
      </c>
      <c r="H20" s="391"/>
      <c r="I20" s="391"/>
      <c r="J20" s="391"/>
      <c r="K20" s="391"/>
      <c r="L20" s="391"/>
      <c r="M20" s="64">
        <f>_xll.Assistant.XL.RIK_AC("AEO02____;INF02@E=1,S=1031,G=0,T=0,P=0:@R=A,S=1000,V={0}:R=B,S=1022,V={1}:R=C,S=1001|1,V={2}:R=D,S=1023,V={3}:R=E,S=1044,V={4}:R=F,S=1012|3,V=&lt;&gt;Situation:",$G$1,M$2,$A20,M$3,$J$1)</f>
        <v>-124662.18000000001</v>
      </c>
      <c r="N20" s="64">
        <f>_xll.Assistant.XL.RIK_AC("AEO02____;INF02@E=1,S=1031,G=0,T=0,P=0:@R=A,S=1000,V={0}:R=B,S=1022,V={1}:R=C,S=1001|1,V={2}:R=D,S=1023,V={3}:R=E,S=1044,V={4}:R=F,S=1012|3,V=&lt;&gt;Situation:",$G$1,N$2,$A20,N$3,$J$1)</f>
        <v>0</v>
      </c>
      <c r="O20" s="65">
        <f t="shared" si="11"/>
        <v>-124662.18000000001</v>
      </c>
      <c r="P20" s="66">
        <f t="shared" si="12"/>
        <v>0</v>
      </c>
      <c r="Q20" t="str">
        <f>_xll.Assistant.XL.MASQUERLIGNESI(AND(C20=0,D20=0,M20=0,N20=0))</f>
        <v/>
      </c>
    </row>
    <row r="21" spans="1:17" ht="15" customHeight="1" x14ac:dyDescent="0.25">
      <c r="A21" t="s">
        <v>480</v>
      </c>
      <c r="B21" s="63" t="s">
        <v>157</v>
      </c>
      <c r="C21" s="64">
        <f>_xll.Assistant.XL.RIK_AC("AEO02____;INF02@E=1,S=1031,G=0,T=0,P=0:@R=A,S=1000,V={0}:R=B,S=1022,V={1}:R=C,S=1001|1,V={2}:R=D,S=1023,V={3}:R=E,S=1044,V={4}:R=F,S=1012|3,V=&lt;&gt;Situation:",$G$1,C$2,$A21,C$3,$J$1)</f>
        <v>0</v>
      </c>
      <c r="D21" s="64">
        <f>_xll.Assistant.XL.RIK_AC("AEO02____;INF02@E=1,S=1031,G=0,T=0,P=0:@R=A,S=1000,V={0}:R=B,S=1022,V={1}:R=C,S=1001|1,V={2}:R=D,S=1023,V={3}:R=E,S=1044,V={4}:R=F,S=1012|3,V=&lt;&gt;Situation:",$G$1,D$2,$A21,D$3,$J$1)</f>
        <v>0</v>
      </c>
      <c r="E21" s="65">
        <f t="shared" si="9"/>
        <v>0</v>
      </c>
      <c r="F21" s="66">
        <f t="shared" si="10"/>
        <v>0</v>
      </c>
      <c r="G21" s="391" t="s">
        <v>195</v>
      </c>
      <c r="H21" s="391"/>
      <c r="I21" s="391"/>
      <c r="J21" s="391"/>
      <c r="K21" s="391"/>
      <c r="L21" s="391"/>
      <c r="M21" s="64">
        <f>_xll.Assistant.XL.RIK_AC("AEO02____;INF02@E=1,S=1031,G=0,T=0,P=0:@R=A,S=1000,V={0}:R=B,S=1022,V={1}:R=C,S=1001|1,V={2}:R=D,S=1023,V={3}:R=E,S=1044,V={4}:R=F,S=1012|3,V=&lt;&gt;Situation:",$G$1,M$2,$A21,M$3,$J$1)</f>
        <v>-18956</v>
      </c>
      <c r="N21" s="64">
        <f>_xll.Assistant.XL.RIK_AC("AEO02____;INF02@E=1,S=1031,G=0,T=0,P=0:@R=A,S=1000,V={0}:R=B,S=1022,V={1}:R=C,S=1001|1,V={2}:R=D,S=1023,V={3}:R=E,S=1044,V={4}:R=F,S=1012|3,V=&lt;&gt;Situation:",$G$1,N$2,$A21,N$3,$J$1)</f>
        <v>0</v>
      </c>
      <c r="O21" s="65">
        <f t="shared" si="11"/>
        <v>-18956</v>
      </c>
      <c r="P21" s="66">
        <f t="shared" si="12"/>
        <v>0</v>
      </c>
      <c r="Q21" t="str">
        <f>_xll.Assistant.XL.MASQUERLIGNESI(AND(C21=0,D21=0,M21=0,N21=0))</f>
        <v/>
      </c>
    </row>
    <row r="22" spans="1:17" ht="15" hidden="1" customHeight="1" x14ac:dyDescent="0.25">
      <c r="A22" t="s">
        <v>490</v>
      </c>
      <c r="B22" s="63" t="s">
        <v>157</v>
      </c>
      <c r="C22" s="64">
        <f>_xll.Assistant.XL.RIK_AC("AEO02____;INF02@E=1,S=1031,G=0,T=0,P=0:@R=A,S=1000,V={0}:R=B,S=1022,V={1}:R=C,S=1001|1,V={2}:R=D,S=1023,V={3}:R=E,S=1044,V={4}:R=F,S=1012|3,V=&lt;&gt;Situation:",$G$1,C$2,$A22,C$3,$J$1)</f>
        <v>0</v>
      </c>
      <c r="D22" s="64">
        <f>_xll.Assistant.XL.RIK_AC("AEO02____;INF02@E=1,S=1031,G=0,T=0,P=0:@R=A,S=1000,V={0}:R=B,S=1022,V={1}:R=C,S=1001|1,V={2}:R=D,S=1023,V={3}:R=E,S=1044,V={4}:R=F,S=1012|3,V=&lt;&gt;Situation:",$G$1,D$2,$A22,D$3,$J$1)</f>
        <v>0</v>
      </c>
      <c r="E22" s="65">
        <f t="shared" si="9"/>
        <v>0</v>
      </c>
      <c r="F22" s="66">
        <f t="shared" si="10"/>
        <v>0</v>
      </c>
      <c r="G22" s="391" t="s">
        <v>197</v>
      </c>
      <c r="H22" s="391"/>
      <c r="I22" s="391"/>
      <c r="J22" s="391"/>
      <c r="K22" s="391"/>
      <c r="L22" s="391"/>
      <c r="M22" s="64">
        <f>_xll.Assistant.XL.RIK_AC("AEO02____;INF02@E=1,S=1031,G=0,T=0,P=0:@R=A,S=1000,V={0}:R=B,S=1022,V={1}:R=C,S=1001|1,V={2}:R=D,S=1023,V={3}:R=E,S=1044,V={4}:R=F,S=1012|3,V=&lt;&gt;Situation:",$G$1,M$2,$A22,M$3,$J$1)</f>
        <v>0</v>
      </c>
      <c r="N22" s="64">
        <f>_xll.Assistant.XL.RIK_AC("AEO02____;INF02@E=1,S=1031,G=0,T=0,P=0:@R=A,S=1000,V={0}:R=B,S=1022,V={1}:R=C,S=1001|1,V={2}:R=D,S=1023,V={3}:R=E,S=1044,V={4}:R=F,S=1012|3,V=&lt;&gt;Situation:",$G$1,N$2,$A22,N$3,$J$1)</f>
        <v>0</v>
      </c>
      <c r="O22" s="65">
        <f t="shared" si="11"/>
        <v>0</v>
      </c>
      <c r="P22" s="66">
        <f t="shared" si="12"/>
        <v>0</v>
      </c>
      <c r="Q22" t="str">
        <f>_xll.Assistant.XL.MASQUERLIGNESI(AND(C22=0,D22=0,M22=0,N22=0))</f>
        <v/>
      </c>
    </row>
    <row r="23" spans="1:17" ht="15" hidden="1" customHeight="1" x14ac:dyDescent="0.25">
      <c r="A23" t="s">
        <v>502</v>
      </c>
      <c r="B23" s="63" t="s">
        <v>157</v>
      </c>
      <c r="C23" s="64">
        <f>_xll.Assistant.XL.RIK_AC("AEO02____;INF02@E=1,S=1031,G=0,T=0,P=0:@R=A,S=1000,V={0}:R=B,S=1022,V={1}:R=C,S=1001|1,V={2}:R=D,S=1023,V={3}:R=E,S=1044,V={4}:R=F,S=1012|3,V=&lt;&gt;Situation:",$G$1,C$2,$A23,C$3,$J$1)</f>
        <v>0</v>
      </c>
      <c r="D23" s="64">
        <f>_xll.Assistant.XL.RIK_AC("AEO02____;INF02@E=1,S=1031,G=0,T=0,P=0:@R=A,S=1000,V={0}:R=B,S=1022,V={1}:R=C,S=1001|1,V={2}:R=D,S=1023,V={3}:R=E,S=1044,V={4}:R=F,S=1012|3,V=&lt;&gt;Situation:",$G$1,D$2,$A23,D$3,$J$1)</f>
        <v>0</v>
      </c>
      <c r="E23" s="65">
        <f t="shared" si="9"/>
        <v>0</v>
      </c>
      <c r="F23" s="66">
        <f t="shared" si="10"/>
        <v>0</v>
      </c>
      <c r="G23" s="391" t="s">
        <v>199</v>
      </c>
      <c r="H23" s="391"/>
      <c r="I23" s="391"/>
      <c r="J23" s="391"/>
      <c r="K23" s="391"/>
      <c r="L23" s="391"/>
      <c r="M23" s="64">
        <f>_xll.Assistant.XL.RIK_AC("AEO02____;INF02@E=1,S=1031,G=0,T=0,P=0:@R=A,S=1000,V={0}:R=B,S=1022,V={1}:R=C,S=1001|1,V={2}:R=D,S=1023,V={3}:R=E,S=1044,V={4}:R=F,S=1012|3,V=&lt;&gt;Situation:",$G$1,M$2,$A23,M$3,$J$1)</f>
        <v>0</v>
      </c>
      <c r="N23" s="64">
        <f>_xll.Assistant.XL.RIK_AC("AEO02____;INF02@E=1,S=1031,G=0,T=0,P=0:@R=A,S=1000,V={0}:R=B,S=1022,V={1}:R=C,S=1001|1,V={2}:R=D,S=1023,V={3}:R=E,S=1044,V={4}:R=F,S=1012|3,V=&lt;&gt;Situation:",$G$1,N$2,$A23,N$3,$J$1)</f>
        <v>0</v>
      </c>
      <c r="O23" s="65">
        <f t="shared" si="11"/>
        <v>0</v>
      </c>
      <c r="P23" s="66">
        <f t="shared" si="12"/>
        <v>0</v>
      </c>
      <c r="Q23" t="str">
        <f>_xll.Assistant.XL.MASQUERLIGNESI(AND(C23=0,D23=0,M23=0,N23=0))</f>
        <v/>
      </c>
    </row>
    <row r="24" spans="1:17" ht="15" customHeight="1" x14ac:dyDescent="0.25">
      <c r="A24" t="s">
        <v>491</v>
      </c>
      <c r="B24" s="63" t="s">
        <v>157</v>
      </c>
      <c r="C24" s="64">
        <f>_xll.Assistant.XL.RIK_AC("AEO02____;INF02@E=1,S=1031,G=0,T=0,P=0:@R=A,S=1000,V={0}:R=B,S=1022,V={1}:R=C,S=1001|1,V={2}:R=D,S=1023,V={3}:R=E,S=1044,V={4}:R=F,S=1012|3,V=&lt;&gt;Situation:",$G$1,C$2,$A24,C$3,$J$1)</f>
        <v>-31972.66</v>
      </c>
      <c r="D24" s="64">
        <f>_xll.Assistant.XL.RIK_AC("AEO02____;INF02@E=1,S=1031,G=0,T=0,P=0:@R=A,S=1000,V={0}:R=B,S=1022,V={1}:R=C,S=1001|1,V={2}:R=D,S=1023,V={3}:R=E,S=1044,V={4}:R=F,S=1012|3,V=&lt;&gt;Situation:",$G$1,D$2,$A24,D$3,$J$1)</f>
        <v>0</v>
      </c>
      <c r="E24" s="65">
        <f t="shared" si="9"/>
        <v>-31972.66</v>
      </c>
      <c r="F24" s="66">
        <f t="shared" si="10"/>
        <v>0</v>
      </c>
      <c r="G24" s="391" t="s">
        <v>201</v>
      </c>
      <c r="H24" s="391"/>
      <c r="I24" s="391"/>
      <c r="J24" s="391"/>
      <c r="K24" s="391"/>
      <c r="L24" s="391"/>
      <c r="M24" s="64">
        <f>_xll.Assistant.XL.RIK_AC("AEO02____;INF02@E=1,S=1031,G=0,T=0,P=0:@R=A,S=1000,V={0}:R=B,S=1022,V={1}:R=C,S=1001|1,V={2}:R=D,S=1023,V={3}:R=E,S=1044,V={4}:R=F,S=1012|3,V=&lt;&gt;Situation:",$G$1,M$2,$A24,M$3,$J$1)</f>
        <v>-54317.59</v>
      </c>
      <c r="N24" s="64">
        <f>_xll.Assistant.XL.RIK_AC("AEO02____;INF02@E=1,S=1031,G=0,T=0,P=0:@R=A,S=1000,V={0}:R=B,S=1022,V={1}:R=C,S=1001|1,V={2}:R=D,S=1023,V={3}:R=E,S=1044,V={4}:R=F,S=1012|3,V=&lt;&gt;Situation:",$G$1,N$2,$A24,N$3,$J$1)</f>
        <v>0</v>
      </c>
      <c r="O24" s="65">
        <f t="shared" si="11"/>
        <v>-54317.59</v>
      </c>
      <c r="P24" s="66">
        <f t="shared" si="12"/>
        <v>0</v>
      </c>
      <c r="Q24" t="str">
        <f>_xll.Assistant.XL.MASQUERLIGNESI(AND(C24=0,D24=0,M24=0,N24=0))</f>
        <v/>
      </c>
    </row>
    <row r="25" spans="1:17" ht="15" hidden="1" customHeight="1" x14ac:dyDescent="0.25">
      <c r="A25" t="s">
        <v>509</v>
      </c>
      <c r="B25" s="63" t="s">
        <v>157</v>
      </c>
      <c r="C25" s="64">
        <f>_xll.Assistant.XL.RIK_AC("AEO02____;INF02@E=1,S=1031,G=0,T=0,P=0:@R=A,S=1000,V={0}:R=B,S=1022,V={1}:R=C,S=1001|1,V={2}:R=D,S=1023,V={3}:R=E,S=1044,V={4}:R=F,S=1012|3,V=&lt;&gt;Situation:",$G$1,C$2,$A25,C$3,$J$1)</f>
        <v>0</v>
      </c>
      <c r="D25" s="64">
        <f>_xll.Assistant.XL.RIK_AC("AEO02____;INF02@E=1,S=1031,G=0,T=0,P=0:@R=A,S=1000,V={0}:R=B,S=1022,V={1}:R=C,S=1001|1,V={2}:R=D,S=1023,V={3}:R=E,S=1044,V={4}:R=F,S=1012|3,V=&lt;&gt;Situation:",$G$1,D$2,$A25,D$3,$J$1)</f>
        <v>0</v>
      </c>
      <c r="E25" s="65">
        <f t="shared" si="9"/>
        <v>0</v>
      </c>
      <c r="F25" s="66">
        <f t="shared" si="10"/>
        <v>0</v>
      </c>
      <c r="G25" s="391" t="s">
        <v>203</v>
      </c>
      <c r="H25" s="391"/>
      <c r="I25" s="391"/>
      <c r="J25" s="391"/>
      <c r="K25" s="391"/>
      <c r="L25" s="391"/>
      <c r="M25" s="64">
        <f>_xll.Assistant.XL.RIK_AC("AEO02____;INF02@E=1,S=1031,G=0,T=0,P=0:@R=A,S=1000,V={0}:R=B,S=1022,V={1}:R=C,S=1001|1,V={2}:R=D,S=1023,V={3}:R=E,S=1044,V={4}:R=F,S=1012|3,V=&lt;&gt;Situation:",$G$1,M$2,$A25,M$3,$J$1)</f>
        <v>0</v>
      </c>
      <c r="N25" s="64">
        <f>_xll.Assistant.XL.RIK_AC("AEO02____;INF02@E=1,S=1031,G=0,T=0,P=0:@R=A,S=1000,V={0}:R=B,S=1022,V={1}:R=C,S=1001|1,V={2}:R=D,S=1023,V={3}:R=E,S=1044,V={4}:R=F,S=1012|3,V=&lt;&gt;Situation:",$G$1,N$2,$A25,N$3,$J$1)</f>
        <v>0</v>
      </c>
      <c r="O25" s="65">
        <f t="shared" si="11"/>
        <v>0</v>
      </c>
      <c r="P25" s="66">
        <f t="shared" si="12"/>
        <v>0</v>
      </c>
      <c r="Q25" t="str">
        <f>_xll.Assistant.XL.MASQUERLIGNESI(AND(C25=0,D25=0,M25=0,N25=0))</f>
        <v/>
      </c>
    </row>
    <row r="26" spans="1:17" ht="15" hidden="1" customHeight="1" x14ac:dyDescent="0.25">
      <c r="A26" t="s">
        <v>492</v>
      </c>
      <c r="B26" s="63" t="s">
        <v>157</v>
      </c>
      <c r="C26" s="64">
        <f>_xll.Assistant.XL.RIK_AC("AEO02____;INF02@E=1,S=1031,G=0,T=0,P=0:@R=A,S=1000,V={0}:R=B,S=1022,V={1}:R=C,S=1001|1,V={2}:R=D,S=1023,V={3}:R=E,S=1044,V={4}:R=F,S=1012|3,V=&lt;&gt;Situation:",$G$1,C$2,$A26,C$3,$J$1)</f>
        <v>0</v>
      </c>
      <c r="D26" s="64">
        <f>_xll.Assistant.XL.RIK_AC("AEO02____;INF02@E=1,S=1031,G=0,T=0,P=0:@R=A,S=1000,V={0}:R=B,S=1022,V={1}:R=C,S=1001|1,V={2}:R=D,S=1023,V={3}:R=E,S=1044,V={4}:R=F,S=1012|3,V=&lt;&gt;Situation:",$G$1,D$2,$A26,D$3,$J$1)</f>
        <v>0</v>
      </c>
      <c r="E26" s="65">
        <f t="shared" si="9"/>
        <v>0</v>
      </c>
      <c r="F26" s="66">
        <f t="shared" si="10"/>
        <v>0</v>
      </c>
      <c r="G26" s="391" t="s">
        <v>205</v>
      </c>
      <c r="H26" s="391"/>
      <c r="I26" s="391"/>
      <c r="J26" s="391"/>
      <c r="K26" s="391"/>
      <c r="L26" s="391"/>
      <c r="M26" s="64">
        <f>_xll.Assistant.XL.RIK_AC("AEO02____;INF02@E=1,S=1031,G=0,T=0,P=0:@R=A,S=1000,V={0}:R=B,S=1022,V={1}:R=C,S=1001|1,V={2}:R=D,S=1023,V={3}:R=E,S=1044,V={4}:R=F,S=1012|3,V=&lt;&gt;Situation:",$G$1,M$2,$A26,M$3,$J$1)</f>
        <v>0</v>
      </c>
      <c r="N26" s="64">
        <f>_xll.Assistant.XL.RIK_AC("AEO02____;INF02@E=1,S=1031,G=0,T=0,P=0:@R=A,S=1000,V={0}:R=B,S=1022,V={1}:R=C,S=1001|1,V={2}:R=D,S=1023,V={3}:R=E,S=1044,V={4}:R=F,S=1012|3,V=&lt;&gt;Situation:",$G$1,N$2,$A26,N$3,$J$1)</f>
        <v>0</v>
      </c>
      <c r="O26" s="65">
        <f t="shared" si="11"/>
        <v>0</v>
      </c>
      <c r="P26" s="66">
        <f t="shared" si="12"/>
        <v>0</v>
      </c>
      <c r="Q26" t="str">
        <f>_xll.Assistant.XL.MASQUERLIGNESI(AND(C26=0,D26=0,M26=0,N26=0))</f>
        <v/>
      </c>
    </row>
    <row r="27" spans="1:17" ht="15" hidden="1" customHeight="1" x14ac:dyDescent="0.25">
      <c r="A27" t="s">
        <v>517</v>
      </c>
      <c r="B27" s="63" t="s">
        <v>157</v>
      </c>
      <c r="C27" s="64">
        <f>_xll.Assistant.XL.RIK_AC("AEO02____;INF02@E=1,S=1031,G=0,T=0,P=0:@R=A,S=1000,V={0}:R=B,S=1022,V={1}:R=C,S=1001|1,V={2}:R=D,S=1023,V={3}:R=E,S=1044,V={4}:R=F,S=1012|3,V=&lt;&gt;Situation:",$G$1,C$2,$A27,C$3,$J$1)</f>
        <v>0</v>
      </c>
      <c r="D27" s="64">
        <f>_xll.Assistant.XL.RIK_AC("AEO02____;INF02@E=1,S=1031,G=0,T=0,P=0:@R=A,S=1000,V={0}:R=B,S=1022,V={1}:R=C,S=1001|1,V={2}:R=D,S=1023,V={3}:R=E,S=1044,V={4}:R=F,S=1012|3,V=&lt;&gt;Situation:",$G$1,D$2,$A27,D$3,$J$1)</f>
        <v>0</v>
      </c>
      <c r="E27" s="65">
        <f t="shared" si="9"/>
        <v>0</v>
      </c>
      <c r="F27" s="66">
        <f t="shared" si="10"/>
        <v>0</v>
      </c>
      <c r="G27" s="391" t="s">
        <v>207</v>
      </c>
      <c r="H27" s="391"/>
      <c r="I27" s="391"/>
      <c r="J27" s="391"/>
      <c r="K27" s="391"/>
      <c r="L27" s="391"/>
      <c r="M27" s="64">
        <f>_xll.Assistant.XL.RIK_AC("AEO02____;INF02@E=1,S=1031,G=0,T=0,P=0:@R=A,S=1000,V={0}:R=B,S=1022,V={1}:R=C,S=1001|1,V={2}:R=D,S=1023,V={3}:R=E,S=1044,V={4}:R=F,S=1012|3,V=&lt;&gt;Situation:",$G$1,M$2,$A27,M$3,$J$1)</f>
        <v>0</v>
      </c>
      <c r="N27" s="64">
        <f>_xll.Assistant.XL.RIK_AC("AEO02____;INF02@E=1,S=1031,G=0,T=0,P=0:@R=A,S=1000,V={0}:R=B,S=1022,V={1}:R=C,S=1001|1,V={2}:R=D,S=1023,V={3}:R=E,S=1044,V={4}:R=F,S=1012|3,V=&lt;&gt;Situation:",$G$1,N$2,$A27,N$3,$J$1)</f>
        <v>0</v>
      </c>
      <c r="O27" s="65">
        <f t="shared" si="11"/>
        <v>0</v>
      </c>
      <c r="P27" s="66">
        <f t="shared" si="12"/>
        <v>0</v>
      </c>
      <c r="Q27" t="str">
        <f>_xll.Assistant.XL.MASQUERLIGNESI(AND(C27=0,D27=0,M27=0,N27=0))</f>
        <v/>
      </c>
    </row>
    <row r="28" spans="1:17" ht="17.25" x14ac:dyDescent="0.25">
      <c r="B28" s="63" t="s">
        <v>157</v>
      </c>
      <c r="C28" s="67">
        <f>SUM(C16:C27)</f>
        <v>-1562999.64</v>
      </c>
      <c r="D28" s="67">
        <f>SUM(D16:D27)</f>
        <v>0</v>
      </c>
      <c r="E28" s="68"/>
      <c r="F28" s="69"/>
      <c r="G28" s="392" t="s">
        <v>208</v>
      </c>
      <c r="H28" s="392"/>
      <c r="I28" s="392"/>
      <c r="J28" s="392"/>
      <c r="K28" s="392"/>
      <c r="L28" s="392"/>
      <c r="M28" s="67">
        <f>SUM(M16:M27)</f>
        <v>-1942909.79</v>
      </c>
      <c r="N28" s="67">
        <f>SUM(N16:N27)</f>
        <v>0</v>
      </c>
      <c r="O28" s="68"/>
      <c r="P28" s="69"/>
    </row>
    <row r="29" spans="1:17" ht="17.25" x14ac:dyDescent="0.25">
      <c r="B29" s="63" t="s">
        <v>157</v>
      </c>
      <c r="C29" s="70">
        <f>C15+C28</f>
        <v>-1610689.64</v>
      </c>
      <c r="D29" s="70">
        <f>D15+D28</f>
        <v>0</v>
      </c>
      <c r="E29" s="71"/>
      <c r="F29" s="62"/>
      <c r="G29" s="393" t="s">
        <v>209</v>
      </c>
      <c r="H29" s="393"/>
      <c r="I29" s="393"/>
      <c r="J29" s="393"/>
      <c r="K29" s="393"/>
      <c r="L29" s="393"/>
      <c r="M29" s="70">
        <f>M15+M28</f>
        <v>2444912.16</v>
      </c>
      <c r="N29" s="70">
        <f>N15+N28</f>
        <v>0</v>
      </c>
      <c r="O29" s="71"/>
      <c r="P29" s="62"/>
    </row>
    <row r="30" spans="1:17" ht="15.75" hidden="1" x14ac:dyDescent="0.25">
      <c r="A30" t="s">
        <v>503</v>
      </c>
      <c r="B30" s="63" t="s">
        <v>157</v>
      </c>
      <c r="C30" s="64">
        <f>_xll.Assistant.XL.RIK_AC("AEO02____;INF02@E=1,S=1031,G=0,T=0,P=0:@R=A,S=1000,V={0}:R=B,S=1022,V={1}:R=C,S=1001|1,V={2}:R=D,S=1023,V={3}:R=E,S=1044,V={4}:R=F,S=1012|3,V=&lt;&gt;Situation:",$G$1,C$2,$A30,C$3,$J$1)</f>
        <v>0</v>
      </c>
      <c r="D30" s="64">
        <f>_xll.Assistant.XL.RIK_AC("AEO02____;INF02@E=1,S=1031,G=0,T=0,P=0:@R=A,S=1000,V={0}:R=B,S=1022,V={1}:R=C,S=1001|1,V={2}:R=D,S=1023,V={3}:R=E,S=1044,V={4}:R=F,S=1012|3,V=&lt;&gt;Situation:",$G$1,D$2,$A30,D$3,$J$1)</f>
        <v>0</v>
      </c>
      <c r="E30" s="65">
        <f t="shared" ref="E30:E36" si="13">C30-D30</f>
        <v>0</v>
      </c>
      <c r="F30" s="66">
        <f t="shared" ref="F30:F36" si="14">IF(D30=0,0,(C30-D30)/D30)</f>
        <v>0</v>
      </c>
      <c r="G30" s="391" t="s">
        <v>211</v>
      </c>
      <c r="H30" s="391"/>
      <c r="I30" s="391"/>
      <c r="J30" s="391"/>
      <c r="K30" s="391"/>
      <c r="L30" s="391"/>
      <c r="M30" s="64">
        <f>_xll.Assistant.XL.RIK_AC("AEO02____;INF02@E=1,S=1031,G=0,T=0,P=0:@R=A,S=1000,V={0}:R=B,S=1022,V={1}:R=C,S=1001|1,V={2}:R=D,S=1023,V={3}:R=E,S=1044,V={4}:R=F,S=1012|3,V=&lt;&gt;Situation:",$G$1,M$2,$A30,M$3,$J$1)</f>
        <v>0</v>
      </c>
      <c r="N30" s="64">
        <f>_xll.Assistant.XL.RIK_AC("AEO02____;INF02@E=1,S=1031,G=0,T=0,P=0:@R=A,S=1000,V={0}:R=B,S=1022,V={1}:R=C,S=1001|1,V={2}:R=D,S=1023,V={3}:R=E,S=1044,V={4}:R=F,S=1012|3,V=&lt;&gt;Situation:",$G$1,N$2,$A30,N$3,$J$1)</f>
        <v>0</v>
      </c>
      <c r="O30" s="65">
        <f t="shared" ref="O30:O36" si="15">M30-N30</f>
        <v>0</v>
      </c>
      <c r="P30" s="66">
        <f t="shared" ref="P30:P36" si="16">IF(N30=0,0,(M30-N30)/N30)</f>
        <v>0</v>
      </c>
      <c r="Q30" t="str">
        <f>_xll.Assistant.XL.MASQUERLIGNESI(AND(C30=0,D30=0,M30=0,N30=0))</f>
        <v/>
      </c>
    </row>
    <row r="31" spans="1:17" ht="15.75" hidden="1" x14ac:dyDescent="0.25">
      <c r="A31" t="s">
        <v>504</v>
      </c>
      <c r="B31" s="63" t="s">
        <v>157</v>
      </c>
      <c r="C31" s="64">
        <f>_xll.Assistant.XL.RIK_AC("AEO02____;INF02@E=1,S=1031,G=0,T=0,P=0:@R=A,S=1000,V={0}:R=B,S=1022,V={1}:R=C,S=1001|1,V={2}:R=D,S=1023,V={3}:R=E,S=1044,V={4}:R=F,S=1012|3,V=&lt;&gt;Situation:",$G$1,C$2,$A31,C$3,$J$1)</f>
        <v>0</v>
      </c>
      <c r="D31" s="64">
        <f>_xll.Assistant.XL.RIK_AC("AEO02____;INF02@E=1,S=1031,G=0,T=0,P=0:@R=A,S=1000,V={0}:R=B,S=1022,V={1}:R=C,S=1001|1,V={2}:R=D,S=1023,V={3}:R=E,S=1044,V={4}:R=F,S=1012|3,V=&lt;&gt;Situation:",$G$1,D$2,$A31,D$3,$J$1)</f>
        <v>0</v>
      </c>
      <c r="E31" s="65">
        <f t="shared" si="13"/>
        <v>0</v>
      </c>
      <c r="F31" s="66">
        <f t="shared" si="14"/>
        <v>0</v>
      </c>
      <c r="G31" s="391" t="s">
        <v>213</v>
      </c>
      <c r="H31" s="391"/>
      <c r="I31" s="391"/>
      <c r="J31" s="391"/>
      <c r="K31" s="391"/>
      <c r="L31" s="391"/>
      <c r="M31" s="64">
        <f>_xll.Assistant.XL.RIK_AC("AEO02____;INF02@E=1,S=1031,G=0,T=0,P=0:@R=A,S=1000,V={0}:R=B,S=1022,V={1}:R=C,S=1001|1,V={2}:R=D,S=1023,V={3}:R=E,S=1044,V={4}:R=F,S=1012|3,V=&lt;&gt;Situation:",$G$1,M$2,$A31,M$3,$J$1)</f>
        <v>0</v>
      </c>
      <c r="N31" s="64">
        <f>_xll.Assistant.XL.RIK_AC("AEO02____;INF02@E=1,S=1031,G=0,T=0,P=0:@R=A,S=1000,V={0}:R=B,S=1022,V={1}:R=C,S=1001|1,V={2}:R=D,S=1023,V={3}:R=E,S=1044,V={4}:R=F,S=1012|3,V=&lt;&gt;Situation:",$G$1,N$2,$A31,N$3,$J$1)</f>
        <v>0</v>
      </c>
      <c r="O31" s="65">
        <f t="shared" si="15"/>
        <v>0</v>
      </c>
      <c r="P31" s="66">
        <f t="shared" si="16"/>
        <v>0</v>
      </c>
      <c r="Q31" t="str">
        <f>_xll.Assistant.XL.MASQUERLIGNESI(AND(C31=0,D31=0,M31=0,N31=0))</f>
        <v/>
      </c>
    </row>
    <row r="32" spans="1:17" ht="15.75" hidden="1" x14ac:dyDescent="0.25">
      <c r="A32" t="s">
        <v>495</v>
      </c>
      <c r="B32" s="63" t="s">
        <v>157</v>
      </c>
      <c r="C32" s="64">
        <f>_xll.Assistant.XL.RIK_AC("AEO02____;INF02@E=1,S=1031,G=0,T=0,P=0:@R=A,S=1000,V={0}:R=B,S=1022,V={1}:R=C,S=1001|1,V={2}:R=D,S=1023,V={3}:R=E,S=1044,V={4}:R=F,S=1012|3,V=&lt;&gt;Situation:",$G$1,C$2,$A32,C$3,$J$1)</f>
        <v>0</v>
      </c>
      <c r="D32" s="64">
        <f>_xll.Assistant.XL.RIK_AC("AEO02____;INF02@E=1,S=1031,G=0,T=0,P=0:@R=A,S=1000,V={0}:R=B,S=1022,V={1}:R=C,S=1001|1,V={2}:R=D,S=1023,V={3}:R=E,S=1044,V={4}:R=F,S=1012|3,V=&lt;&gt;Situation:",$G$1,D$2,$A32,D$3,$J$1)</f>
        <v>0</v>
      </c>
      <c r="E32" s="65">
        <f t="shared" si="13"/>
        <v>0</v>
      </c>
      <c r="F32" s="66">
        <f t="shared" si="14"/>
        <v>0</v>
      </c>
      <c r="G32" s="391" t="s">
        <v>215</v>
      </c>
      <c r="H32" s="391"/>
      <c r="I32" s="391"/>
      <c r="J32" s="391"/>
      <c r="K32" s="391"/>
      <c r="L32" s="391"/>
      <c r="M32" s="64">
        <f>_xll.Assistant.XL.RIK_AC("AEO02____;INF02@E=1,S=1031,G=0,T=0,P=0:@R=A,S=1000,V={0}:R=B,S=1022,V={1}:R=C,S=1001|1,V={2}:R=D,S=1023,V={3}:R=E,S=1044,V={4}:R=F,S=1012|3,V=&lt;&gt;Situation:",$G$1,M$2,$A32,M$3,$J$1)</f>
        <v>0</v>
      </c>
      <c r="N32" s="64">
        <f>_xll.Assistant.XL.RIK_AC("AEO02____;INF02@E=1,S=1031,G=0,T=0,P=0:@R=A,S=1000,V={0}:R=B,S=1022,V={1}:R=C,S=1001|1,V={2}:R=D,S=1023,V={3}:R=E,S=1044,V={4}:R=F,S=1012|3,V=&lt;&gt;Situation:",$G$1,N$2,$A32,N$3,$J$1)</f>
        <v>0</v>
      </c>
      <c r="O32" s="65">
        <f t="shared" si="15"/>
        <v>0</v>
      </c>
      <c r="P32" s="66">
        <f t="shared" si="16"/>
        <v>0</v>
      </c>
      <c r="Q32" t="str">
        <f>_xll.Assistant.XL.MASQUERLIGNESI(AND(C32=0,D32=0,M32=0,N32=0))</f>
        <v/>
      </c>
    </row>
    <row r="33" spans="1:17" ht="15.75" hidden="1" x14ac:dyDescent="0.25">
      <c r="A33" t="s">
        <v>496</v>
      </c>
      <c r="B33" s="63" t="s">
        <v>157</v>
      </c>
      <c r="C33" s="64">
        <f>_xll.Assistant.XL.RIK_AC("AEO02____;INF02@E=1,S=1031,G=0,T=0,P=0:@R=A,S=1000,V={0}:R=B,S=1022,V={1}:R=C,S=1001|1,V={2}:R=D,S=1023,V={3}:R=E,S=1044,V={4}:R=F,S=1012|3,V=&lt;&gt;Situation:",$G$1,C$2,$A33,C$3,$J$1)</f>
        <v>0</v>
      </c>
      <c r="D33" s="64">
        <f>_xll.Assistant.XL.RIK_AC("AEO02____;INF02@E=1,S=1031,G=0,T=0,P=0:@R=A,S=1000,V={0}:R=B,S=1022,V={1}:R=C,S=1001|1,V={2}:R=D,S=1023,V={3}:R=E,S=1044,V={4}:R=F,S=1012|3,V=&lt;&gt;Situation:",$G$1,D$2,$A33,D$3,$J$1)</f>
        <v>0</v>
      </c>
      <c r="E33" s="65">
        <f t="shared" si="13"/>
        <v>0</v>
      </c>
      <c r="F33" s="66">
        <f t="shared" si="14"/>
        <v>0</v>
      </c>
      <c r="G33" s="391" t="s">
        <v>217</v>
      </c>
      <c r="H33" s="391"/>
      <c r="I33" s="391"/>
      <c r="J33" s="391"/>
      <c r="K33" s="391"/>
      <c r="L33" s="391"/>
      <c r="M33" s="64">
        <f>_xll.Assistant.XL.RIK_AC("AEO02____;INF02@E=1,S=1031,G=0,T=0,P=0:@R=A,S=1000,V={0}:R=B,S=1022,V={1}:R=C,S=1001|1,V={2}:R=D,S=1023,V={3}:R=E,S=1044,V={4}:R=F,S=1012|3,V=&lt;&gt;Situation:",$G$1,M$2,$A33,M$3,$J$1)</f>
        <v>0</v>
      </c>
      <c r="N33" s="64">
        <f>_xll.Assistant.XL.RIK_AC("AEO02____;INF02@E=1,S=1031,G=0,T=0,P=0:@R=A,S=1000,V={0}:R=B,S=1022,V={1}:R=C,S=1001|1,V={2}:R=D,S=1023,V={3}:R=E,S=1044,V={4}:R=F,S=1012|3,V=&lt;&gt;Situation:",$G$1,N$2,$A33,N$3,$J$1)</f>
        <v>0</v>
      </c>
      <c r="O33" s="65">
        <f t="shared" si="15"/>
        <v>0</v>
      </c>
      <c r="P33" s="66">
        <f t="shared" si="16"/>
        <v>0</v>
      </c>
      <c r="Q33" t="str">
        <f>_xll.Assistant.XL.MASQUERLIGNESI(AND(C33=0,D33=0,M33=0,N33=0))</f>
        <v/>
      </c>
    </row>
    <row r="34" spans="1:17" ht="15.75" hidden="1" x14ac:dyDescent="0.25">
      <c r="A34" t="s">
        <v>500</v>
      </c>
      <c r="B34" s="63" t="s">
        <v>157</v>
      </c>
      <c r="C34" s="64">
        <f>_xll.Assistant.XL.RIK_AC("AEO02____;INF02@E=1,S=1031,G=0,T=0,P=0:@R=A,S=1000,V={0}:R=B,S=1022,V={1}:R=C,S=1001|1,V={2}:R=D,S=1023,V={3}:R=E,S=1044,V={4}:R=F,S=1012|3,V=&lt;&gt;Situation:",$G$1,C$2,$A34,C$3,$J$1)</f>
        <v>0</v>
      </c>
      <c r="D34" s="64">
        <f>_xll.Assistant.XL.RIK_AC("AEO02____;INF02@E=1,S=1031,G=0,T=0,P=0:@R=A,S=1000,V={0}:R=B,S=1022,V={1}:R=C,S=1001|1,V={2}:R=D,S=1023,V={3}:R=E,S=1044,V={4}:R=F,S=1012|3,V=&lt;&gt;Situation:",$G$1,D$2,$A34,D$3,$J$1)</f>
        <v>0</v>
      </c>
      <c r="E34" s="65">
        <f t="shared" si="13"/>
        <v>0</v>
      </c>
      <c r="F34" s="66">
        <f t="shared" si="14"/>
        <v>0</v>
      </c>
      <c r="G34" s="391" t="s">
        <v>219</v>
      </c>
      <c r="H34" s="391"/>
      <c r="I34" s="391"/>
      <c r="J34" s="391"/>
      <c r="K34" s="391"/>
      <c r="L34" s="391"/>
      <c r="M34" s="64">
        <f>_xll.Assistant.XL.RIK_AC("AEO02____;INF02@E=1,S=1031,G=0,T=0,P=0:@R=A,S=1000,V={0}:R=B,S=1022,V={1}:R=C,S=1001|1,V={2}:R=D,S=1023,V={3}:R=E,S=1044,V={4}:R=F,S=1012|3,V=&lt;&gt;Situation:",$G$1,M$2,$A34,M$3,$J$1)</f>
        <v>0</v>
      </c>
      <c r="N34" s="64">
        <f>_xll.Assistant.XL.RIK_AC("AEO02____;INF02@E=1,S=1031,G=0,T=0,P=0:@R=A,S=1000,V={0}:R=B,S=1022,V={1}:R=C,S=1001|1,V={2}:R=D,S=1023,V={3}:R=E,S=1044,V={4}:R=F,S=1012|3,V=&lt;&gt;Situation:",$G$1,N$2,$A34,N$3,$J$1)</f>
        <v>0</v>
      </c>
      <c r="O34" s="65">
        <f t="shared" si="15"/>
        <v>0</v>
      </c>
      <c r="P34" s="66">
        <f t="shared" si="16"/>
        <v>0</v>
      </c>
      <c r="Q34" t="str">
        <f>_xll.Assistant.XL.MASQUERLIGNESI(AND(C34=0,D34=0,M34=0,N34=0))</f>
        <v/>
      </c>
    </row>
    <row r="35" spans="1:17" ht="15.75" hidden="1" x14ac:dyDescent="0.25">
      <c r="A35" t="s">
        <v>497</v>
      </c>
      <c r="B35" s="63" t="s">
        <v>157</v>
      </c>
      <c r="C35" s="64">
        <f>_xll.Assistant.XL.RIK_AC("AEO02____;INF02@E=1,S=1031,G=0,T=0,P=0:@R=A,S=1000,V={0}:R=B,S=1022,V={1}:R=C,S=1001|1,V={2}:R=D,S=1023,V={3}:R=E,S=1044,V={4}:R=F,S=1012|3,V=&lt;&gt;Situation:",$G$1,C$2,$A35,C$3,$J$1)</f>
        <v>0</v>
      </c>
      <c r="D35" s="64">
        <f>_xll.Assistant.XL.RIK_AC("AEO02____;INF02@E=1,S=1031,G=0,T=0,P=0:@R=A,S=1000,V={0}:R=B,S=1022,V={1}:R=C,S=1001|1,V={2}:R=D,S=1023,V={3}:R=E,S=1044,V={4}:R=F,S=1012|3,V=&lt;&gt;Situation:",$G$1,D$2,$A35,D$3,$J$1)</f>
        <v>0</v>
      </c>
      <c r="E35" s="65">
        <f t="shared" si="13"/>
        <v>0</v>
      </c>
      <c r="F35" s="66">
        <f t="shared" si="14"/>
        <v>0</v>
      </c>
      <c r="G35" s="391" t="s">
        <v>221</v>
      </c>
      <c r="H35" s="391"/>
      <c r="I35" s="391"/>
      <c r="J35" s="391"/>
      <c r="K35" s="391"/>
      <c r="L35" s="391"/>
      <c r="M35" s="64">
        <f>_xll.Assistant.XL.RIK_AC("AEO02____;INF02@E=1,S=1031,G=0,T=0,P=0:@R=A,S=1000,V={0}:R=B,S=1022,V={1}:R=C,S=1001|1,V={2}:R=D,S=1023,V={3}:R=E,S=1044,V={4}:R=F,S=1012|3,V=&lt;&gt;Situation:",$G$1,M$2,$A35,M$3,$J$1)</f>
        <v>0</v>
      </c>
      <c r="N35" s="64">
        <f>_xll.Assistant.XL.RIK_AC("AEO02____;INF02@E=1,S=1031,G=0,T=0,P=0:@R=A,S=1000,V={0}:R=B,S=1022,V={1}:R=C,S=1001|1,V={2}:R=D,S=1023,V={3}:R=E,S=1044,V={4}:R=F,S=1012|3,V=&lt;&gt;Situation:",$G$1,N$2,$A35,N$3,$J$1)</f>
        <v>0</v>
      </c>
      <c r="O35" s="65">
        <f t="shared" si="15"/>
        <v>0</v>
      </c>
      <c r="P35" s="66">
        <f t="shared" si="16"/>
        <v>0</v>
      </c>
      <c r="Q35" t="str">
        <f>_xll.Assistant.XL.MASQUERLIGNESI(AND(C35=0,D35=0,M35=0,N35=0))</f>
        <v/>
      </c>
    </row>
    <row r="36" spans="1:17" ht="15.75" hidden="1" x14ac:dyDescent="0.25">
      <c r="A36" t="s">
        <v>498</v>
      </c>
      <c r="B36" s="63"/>
      <c r="C36" s="64">
        <f>_xll.Assistant.XL.RIK_AC("AEO02____;INF02@E=1,S=1031,G=0,T=0,P=0:@R=A,S=1000,V={0}:R=B,S=1022,V={1}:R=C,S=1001|1,V={2}:R=D,S=1023,V={3}:R=E,S=1044,V={4}:R=F,S=1012|3,V=&lt;&gt;Situation:",$G$1,C$2,$A36,C$3,$J$1)</f>
        <v>0</v>
      </c>
      <c r="D36" s="64">
        <f>_xll.Assistant.XL.RIK_AC("AEO02____;INF02@E=1,S=1031,G=0,T=0,P=0:@R=A,S=1000,V={0}:R=B,S=1022,V={1}:R=C,S=1001|1,V={2}:R=D,S=1023,V={3}:R=E,S=1044,V={4}:R=F,S=1012|3,V=&lt;&gt;Situation:",$G$1,D$2,$A36,D$3,$J$1)</f>
        <v>0</v>
      </c>
      <c r="E36" s="65">
        <f t="shared" si="13"/>
        <v>0</v>
      </c>
      <c r="F36" s="66">
        <f t="shared" si="14"/>
        <v>0</v>
      </c>
      <c r="G36" s="391" t="s">
        <v>223</v>
      </c>
      <c r="H36" s="391"/>
      <c r="I36" s="391"/>
      <c r="J36" s="391"/>
      <c r="K36" s="391"/>
      <c r="L36" s="391"/>
      <c r="M36" s="64">
        <f>_xll.Assistant.XL.RIK_AC("AEO02____;INF02@E=1,S=1031,G=0,T=0,P=0:@R=A,S=1000,V={0}:R=B,S=1022,V={1}:R=C,S=1001|1,V={2}:R=D,S=1023,V={3}:R=E,S=1044,V={4}:R=F,S=1012|3,V=&lt;&gt;Situation:",$G$1,M$2,$A36,M$3,$J$1)</f>
        <v>0</v>
      </c>
      <c r="N36" s="64">
        <f>_xll.Assistant.XL.RIK_AC("AEO02____;INF02@E=1,S=1031,G=0,T=0,P=0:@R=A,S=1000,V={0}:R=B,S=1022,V={1}:R=C,S=1001|1,V={2}:R=D,S=1023,V={3}:R=E,S=1044,V={4}:R=F,S=1012|3,V=&lt;&gt;Situation:",$G$1,N$2,$A36,N$3,$J$1)</f>
        <v>0</v>
      </c>
      <c r="O36" s="65">
        <f t="shared" si="15"/>
        <v>0</v>
      </c>
      <c r="P36" s="66">
        <f t="shared" si="16"/>
        <v>0</v>
      </c>
      <c r="Q36" t="str">
        <f>_xll.Assistant.XL.MASQUERLIGNESI(AND(C36=0,D36=0,M36=0,N36=0))</f>
        <v/>
      </c>
    </row>
    <row r="37" spans="1:17" ht="15.75" hidden="1" x14ac:dyDescent="0.25">
      <c r="A37" t="s">
        <v>513</v>
      </c>
      <c r="B37" s="63"/>
      <c r="C37" s="64">
        <f>_xll.Assistant.XL.RIK_AC("AEO02____;INF02@E=1,S=1031,G=0,T=0,P=0:@R=A,S=1000,V={0}:R=B,S=1022,V={1}:R=C,S=1001|1,V={2}:R=D,S=1023,V={3}:R=E,S=1044,V={4}:R=F,S=1012|3,V=&lt;&gt;Situation:",$G$1,C$2,$A37,C$3,$J$1)</f>
        <v>0</v>
      </c>
      <c r="D37" s="64">
        <f>_xll.Assistant.XL.RIK_AC("AEO02____;INF02@E=1,S=1031,G=0,T=0,P=0:@R=A,S=1000,V={0}:R=B,S=1022,V={1}:R=C,S=1001|1,V={2}:R=D,S=1023,V={3}:R=E,S=1044,V={4}:R=F,S=1012|3,V=&lt;&gt;Situation:",$G$1,D$2,$A37,D$3,$J$1)</f>
        <v>0</v>
      </c>
      <c r="E37" s="65">
        <f t="shared" ref="E37" si="17">C37-D37</f>
        <v>0</v>
      </c>
      <c r="F37" s="66">
        <f t="shared" ref="F37" si="18">IF(D37=0,0,(C37-D37)/D37)</f>
        <v>0</v>
      </c>
      <c r="G37" s="391" t="s">
        <v>499</v>
      </c>
      <c r="H37" s="391"/>
      <c r="I37" s="391"/>
      <c r="J37" s="391"/>
      <c r="K37" s="391"/>
      <c r="L37" s="391"/>
      <c r="M37" s="64">
        <f>_xll.Assistant.XL.RIK_AC("AEO02____;INF02@E=1,S=1031,G=0,T=0,P=0:@R=A,S=1000,V={0}:R=B,S=1022,V={1}:R=C,S=1001|1,V={2}:R=D,S=1023,V={3}:R=E,S=1044,V={4}:R=F,S=1012|3,V=&lt;&gt;Situation:",$G$1,M$2,$A37,M$3,$J$1)</f>
        <v>0</v>
      </c>
      <c r="N37" s="64">
        <f>_xll.Assistant.XL.RIK_AC("AEO02____;INF02@E=1,S=1031,G=0,T=0,P=0:@R=A,S=1000,V={0}:R=B,S=1022,V={1}:R=C,S=1001|1,V={2}:R=D,S=1023,V={3}:R=E,S=1044,V={4}:R=F,S=1012|3,V=&lt;&gt;Situation:",$G$1,N$2,$A37,N$3,$J$1)</f>
        <v>0</v>
      </c>
      <c r="O37" s="65">
        <f t="shared" ref="O37" si="19">M37-N37</f>
        <v>0</v>
      </c>
      <c r="P37" s="66">
        <f t="shared" ref="P37" si="20">IF(N37=0,0,(M37-N37)/N37)</f>
        <v>0</v>
      </c>
      <c r="Q37" t="str">
        <f>_xll.Assistant.XL.MASQUERLIGNESI(AND(C37=0,D37=0,M37=0,N37=0))</f>
        <v/>
      </c>
    </row>
    <row r="38" spans="1:17" ht="17.25" x14ac:dyDescent="0.25">
      <c r="B38" s="63" t="s">
        <v>157</v>
      </c>
      <c r="C38" s="67">
        <f>SUM(C32:C36)</f>
        <v>0</v>
      </c>
      <c r="D38" s="67">
        <f>SUM(D32:D36)</f>
        <v>0</v>
      </c>
      <c r="E38" s="68"/>
      <c r="F38" s="69"/>
      <c r="G38" s="392" t="s">
        <v>224</v>
      </c>
      <c r="H38" s="392"/>
      <c r="I38" s="392"/>
      <c r="J38" s="392"/>
      <c r="K38" s="392"/>
      <c r="L38" s="392"/>
      <c r="M38" s="67">
        <f>SUM(M32:M36)</f>
        <v>0</v>
      </c>
      <c r="N38" s="67">
        <f>SUM(N32:N36)</f>
        <v>0</v>
      </c>
      <c r="O38" s="68"/>
      <c r="P38" s="69"/>
    </row>
    <row r="39" spans="1:17" ht="15.75" x14ac:dyDescent="0.25">
      <c r="A39" t="s">
        <v>507</v>
      </c>
      <c r="B39" s="63" t="s">
        <v>157</v>
      </c>
      <c r="C39" s="64">
        <f>_xll.Assistant.XL.RIK_AC("AEO02____;INF02@E=1,S=1031,G=0,T=0,P=0:@R=A,S=1000,V={0}:R=B,S=1022,V={1}:R=C,S=1001|1,V={2}:R=D,S=1023,V={3}:R=E,S=1044,V={4}:R=F,S=1012|3,V=&lt;&gt;Situation:",$G$1,C$2,$A39,C$3,$J$1)</f>
        <v>0</v>
      </c>
      <c r="D39" s="64">
        <f>_xll.Assistant.XL.RIK_AC("AEO02____;INF02@E=1,S=1031,G=0,T=0,P=0:@R=A,S=1000,V={0}:R=B,S=1022,V={1}:R=C,S=1001|1,V={2}:R=D,S=1023,V={3}:R=E,S=1044,V={4}:R=F,S=1012|3,V=&lt;&gt;Situation:",$G$1,D$2,$A39,D$3,$J$1)</f>
        <v>0</v>
      </c>
      <c r="E39" s="65">
        <f t="shared" ref="E39:E42" si="21">C39-D39</f>
        <v>0</v>
      </c>
      <c r="F39" s="66">
        <f t="shared" ref="F39:F42" si="22">IF(D39=0,0,(C39-D39)/D39)</f>
        <v>0</v>
      </c>
      <c r="G39" s="391" t="s">
        <v>226</v>
      </c>
      <c r="H39" s="391"/>
      <c r="I39" s="391"/>
      <c r="J39" s="391"/>
      <c r="K39" s="391"/>
      <c r="L39" s="391"/>
      <c r="M39" s="64">
        <f>_xll.Assistant.XL.RIK_AC("AEO02____;INF02@E=1,S=1031,G=0,T=0,P=0:@R=A,S=1000,V={0}:R=B,S=1022,V={1}:R=C,S=1001|1,V={2}:R=D,S=1023,V={3}:R=E,S=1044,V={4}:R=F,S=1012|3,V=&lt;&gt;Situation:",$G$1,M$2,$A39,M$3,$J$1)</f>
        <v>-69.44</v>
      </c>
      <c r="N39" s="64">
        <f>_xll.Assistant.XL.RIK_AC("AEO02____;INF02@E=1,S=1031,G=0,T=0,P=0:@R=A,S=1000,V={0}:R=B,S=1022,V={1}:R=C,S=1001|1,V={2}:R=D,S=1023,V={3}:R=E,S=1044,V={4}:R=F,S=1012|3,V=&lt;&gt;Situation:",$G$1,N$2,$A39,N$3,$J$1)</f>
        <v>0</v>
      </c>
      <c r="O39" s="65">
        <f t="shared" ref="O39:O42" si="23">M39-N39</f>
        <v>-69.44</v>
      </c>
      <c r="P39" s="66">
        <f t="shared" ref="P39:P42" si="24">IF(N39=0,0,(M39-N39)/N39)</f>
        <v>0</v>
      </c>
      <c r="Q39" t="str">
        <f>_xll.Assistant.XL.MASQUERLIGNESI(AND(C39=0,D39=0,M39=0,N39=0))</f>
        <v/>
      </c>
    </row>
    <row r="40" spans="1:17" ht="15.75" hidden="1" x14ac:dyDescent="0.25">
      <c r="A40" t="s">
        <v>505</v>
      </c>
      <c r="B40" s="63" t="s">
        <v>157</v>
      </c>
      <c r="C40" s="64">
        <f>_xll.Assistant.XL.RIK_AC("AEO02____;INF02@E=1,S=1031,G=0,T=0,P=0:@R=A,S=1000,V={0}:R=B,S=1022,V={1}:R=C,S=1001|1,V={2}:R=D,S=1023,V={3}:R=E,S=1044,V={4}:R=F,S=1012|3,V=&lt;&gt;Situation:",$G$1,C$2,$A40,C$3,$J$1)</f>
        <v>0</v>
      </c>
      <c r="D40" s="64">
        <f>_xll.Assistant.XL.RIK_AC("AEO02____;INF02@E=1,S=1031,G=0,T=0,P=0:@R=A,S=1000,V={0}:R=B,S=1022,V={1}:R=C,S=1001|1,V={2}:R=D,S=1023,V={3}:R=E,S=1044,V={4}:R=F,S=1012|3,V=&lt;&gt;Situation:",$G$1,D$2,$A40,D$3,$J$1)</f>
        <v>0</v>
      </c>
      <c r="E40" s="65">
        <f t="shared" si="21"/>
        <v>0</v>
      </c>
      <c r="F40" s="66">
        <f t="shared" si="22"/>
        <v>0</v>
      </c>
      <c r="G40" s="391" t="s">
        <v>228</v>
      </c>
      <c r="H40" s="391"/>
      <c r="I40" s="391"/>
      <c r="J40" s="391"/>
      <c r="K40" s="391"/>
      <c r="L40" s="391"/>
      <c r="M40" s="64">
        <f>_xll.Assistant.XL.RIK_AC("AEO02____;INF02@E=1,S=1031,G=0,T=0,P=0:@R=A,S=1000,V={0}:R=B,S=1022,V={1}:R=C,S=1001|1,V={2}:R=D,S=1023,V={3}:R=E,S=1044,V={4}:R=F,S=1012|3,V=&lt;&gt;Situation:",$G$1,M$2,$A40,M$3,$J$1)</f>
        <v>0</v>
      </c>
      <c r="N40" s="64">
        <f>_xll.Assistant.XL.RIK_AC("AEO02____;INF02@E=1,S=1031,G=0,T=0,P=0:@R=A,S=1000,V={0}:R=B,S=1022,V={1}:R=C,S=1001|1,V={2}:R=D,S=1023,V={3}:R=E,S=1044,V={4}:R=F,S=1012|3,V=&lt;&gt;Situation:",$G$1,N$2,$A40,N$3,$J$1)</f>
        <v>0</v>
      </c>
      <c r="O40" s="65">
        <f t="shared" si="23"/>
        <v>0</v>
      </c>
      <c r="P40" s="66">
        <f t="shared" si="24"/>
        <v>0</v>
      </c>
      <c r="Q40" t="str">
        <f>_xll.Assistant.XL.MASQUERLIGNESI(AND(C40=0,D40=0,M40=0,N40=0))</f>
        <v/>
      </c>
    </row>
    <row r="41" spans="1:17" ht="15" hidden="1" customHeight="1" x14ac:dyDescent="0.25">
      <c r="A41" t="s">
        <v>508</v>
      </c>
      <c r="B41" s="63" t="s">
        <v>157</v>
      </c>
      <c r="C41" s="64">
        <f>_xll.Assistant.XL.RIK_AC("AEO02____;INF02@E=1,S=1031,G=0,T=0,P=0:@R=A,S=1000,V={0}:R=B,S=1022,V={1}:R=C,S=1001|1,V={2}:R=D,S=1023,V={3}:R=E,S=1044,V={4}:R=F,S=1012|3,V=&lt;&gt;Situation:",$G$1,C$2,$A41,C$3,$J$1)</f>
        <v>0</v>
      </c>
      <c r="D41" s="64">
        <f>_xll.Assistant.XL.RIK_AC("AEO02____;INF02@E=1,S=1031,G=0,T=0,P=0:@R=A,S=1000,V={0}:R=B,S=1022,V={1}:R=C,S=1001|1,V={2}:R=D,S=1023,V={3}:R=E,S=1044,V={4}:R=F,S=1012|3,V=&lt;&gt;Situation:",$G$1,D$2,$A41,D$3,$J$1)</f>
        <v>0</v>
      </c>
      <c r="E41" s="65">
        <f t="shared" si="21"/>
        <v>0</v>
      </c>
      <c r="F41" s="66">
        <f t="shared" si="22"/>
        <v>0</v>
      </c>
      <c r="G41" s="391" t="s">
        <v>230</v>
      </c>
      <c r="H41" s="391"/>
      <c r="I41" s="391"/>
      <c r="J41" s="391"/>
      <c r="K41" s="391"/>
      <c r="L41" s="391"/>
      <c r="M41" s="64">
        <f>_xll.Assistant.XL.RIK_AC("AEO02____;INF02@E=1,S=1031,G=0,T=0,P=0:@R=A,S=1000,V={0}:R=B,S=1022,V={1}:R=C,S=1001|1,V={2}:R=D,S=1023,V={3}:R=E,S=1044,V={4}:R=F,S=1012|3,V=&lt;&gt;Situation:",$G$1,M$2,$A41,M$3,$J$1)</f>
        <v>0</v>
      </c>
      <c r="N41" s="64">
        <f>_xll.Assistant.XL.RIK_AC("AEO02____;INF02@E=1,S=1031,G=0,T=0,P=0:@R=A,S=1000,V={0}:R=B,S=1022,V={1}:R=C,S=1001|1,V={2}:R=D,S=1023,V={3}:R=E,S=1044,V={4}:R=F,S=1012|3,V=&lt;&gt;Situation:",$G$1,N$2,$A41,N$3,$J$1)</f>
        <v>0</v>
      </c>
      <c r="O41" s="65">
        <f t="shared" si="23"/>
        <v>0</v>
      </c>
      <c r="P41" s="66">
        <f t="shared" si="24"/>
        <v>0</v>
      </c>
      <c r="Q41" t="str">
        <f>_xll.Assistant.XL.MASQUERLIGNESI(AND(C41=0,D41=0,M41=0,N41=0))</f>
        <v/>
      </c>
    </row>
    <row r="42" spans="1:17" ht="15.75" hidden="1" x14ac:dyDescent="0.25">
      <c r="A42" t="s">
        <v>506</v>
      </c>
      <c r="B42" s="63" t="s">
        <v>157</v>
      </c>
      <c r="C42" s="64">
        <f>_xll.Assistant.XL.RIK_AC("AEO02____;INF02@E=1,S=1031,G=0,T=0,P=0:@R=A,S=1000,V={0}:R=B,S=1022,V={1}:R=C,S=1001|1,V={2}:R=D,S=1023,V={3}:R=E,S=1044,V={4}:R=F,S=1012|3,V=&lt;&gt;Situation:",$G$1,C$2,$A42,C$3,$J$1)</f>
        <v>0</v>
      </c>
      <c r="D42" s="64">
        <f>_xll.Assistant.XL.RIK_AC("AEO02____;INF02@E=1,S=1031,G=0,T=0,P=0:@R=A,S=1000,V={0}:R=B,S=1022,V={1}:R=C,S=1001|1,V={2}:R=D,S=1023,V={3}:R=E,S=1044,V={4}:R=F,S=1012|3,V=&lt;&gt;Situation:",$G$1,D$2,$A42,D$3,$J$1)</f>
        <v>0</v>
      </c>
      <c r="E42" s="65">
        <f t="shared" si="21"/>
        <v>0</v>
      </c>
      <c r="F42" s="66">
        <f t="shared" si="22"/>
        <v>0</v>
      </c>
      <c r="G42" s="391" t="s">
        <v>232</v>
      </c>
      <c r="H42" s="391"/>
      <c r="I42" s="391"/>
      <c r="J42" s="391"/>
      <c r="K42" s="391"/>
      <c r="L42" s="391"/>
      <c r="M42" s="64">
        <f>_xll.Assistant.XL.RIK_AC("AEO02____;INF02@E=1,S=1031,G=0,T=0,P=0:@R=A,S=1000,V={0}:R=B,S=1022,V={1}:R=C,S=1001|1,V={2}:R=D,S=1023,V={3}:R=E,S=1044,V={4}:R=F,S=1012|3,V=&lt;&gt;Situation:",$G$1,M$2,$A42,M$3,$J$1)</f>
        <v>0</v>
      </c>
      <c r="N42" s="64">
        <f>_xll.Assistant.XL.RIK_AC("AEO02____;INF02@E=1,S=1031,G=0,T=0,P=0:@R=A,S=1000,V={0}:R=B,S=1022,V={1}:R=C,S=1001|1,V={2}:R=D,S=1023,V={3}:R=E,S=1044,V={4}:R=F,S=1012|3,V=&lt;&gt;Situation:",$G$1,N$2,$A42,N$3,$J$1)</f>
        <v>0</v>
      </c>
      <c r="O42" s="65">
        <f t="shared" si="23"/>
        <v>0</v>
      </c>
      <c r="P42" s="66">
        <f t="shared" si="24"/>
        <v>0</v>
      </c>
      <c r="Q42" t="str">
        <f>_xll.Assistant.XL.MASQUERLIGNESI(AND(C42=0,D42=0,M42=0,N42=0))</f>
        <v/>
      </c>
    </row>
    <row r="43" spans="1:17" ht="17.25" x14ac:dyDescent="0.25">
      <c r="B43" s="63" t="s">
        <v>157</v>
      </c>
      <c r="C43" s="67">
        <f>SUM(C39:C42)</f>
        <v>0</v>
      </c>
      <c r="D43" s="67">
        <f>SUM(D39:D42)</f>
        <v>0</v>
      </c>
      <c r="E43" s="68"/>
      <c r="F43" s="69"/>
      <c r="G43" s="392" t="s">
        <v>233</v>
      </c>
      <c r="H43" s="392"/>
      <c r="I43" s="392"/>
      <c r="J43" s="392"/>
      <c r="K43" s="392"/>
      <c r="L43" s="392"/>
      <c r="M43" s="67">
        <f t="shared" ref="M43:N43" si="25">SUM(M39:M42)</f>
        <v>-69.44</v>
      </c>
      <c r="N43" s="67">
        <f t="shared" si="25"/>
        <v>0</v>
      </c>
      <c r="O43" s="68"/>
      <c r="P43" s="69"/>
    </row>
    <row r="44" spans="1:17" ht="17.25" x14ac:dyDescent="0.25">
      <c r="B44" s="63" t="s">
        <v>157</v>
      </c>
      <c r="C44" s="70">
        <f>C38+C43</f>
        <v>0</v>
      </c>
      <c r="D44" s="70">
        <f>D38+D43</f>
        <v>0</v>
      </c>
      <c r="E44" s="71"/>
      <c r="F44" s="62"/>
      <c r="G44" s="393" t="s">
        <v>234</v>
      </c>
      <c r="H44" s="393"/>
      <c r="I44" s="393"/>
      <c r="J44" s="393"/>
      <c r="K44" s="393"/>
      <c r="L44" s="393"/>
      <c r="M44" s="70">
        <f>M38+M43</f>
        <v>-69.44</v>
      </c>
      <c r="N44" s="70">
        <f>N38+N43</f>
        <v>0</v>
      </c>
      <c r="O44" s="71"/>
      <c r="P44" s="62"/>
    </row>
    <row r="45" spans="1:17" ht="15" customHeight="1" x14ac:dyDescent="0.25">
      <c r="B45" s="63" t="s">
        <v>157</v>
      </c>
      <c r="C45" s="70">
        <f>C29+C30+C31+C44</f>
        <v>-1610689.64</v>
      </c>
      <c r="D45" s="70">
        <f>D29+D30+D31+D44</f>
        <v>0</v>
      </c>
      <c r="E45" s="71"/>
      <c r="F45" s="62"/>
      <c r="G45" s="393" t="s">
        <v>235</v>
      </c>
      <c r="H45" s="393"/>
      <c r="I45" s="393"/>
      <c r="J45" s="393"/>
      <c r="K45" s="393"/>
      <c r="L45" s="393"/>
      <c r="M45" s="70">
        <f>M29+M30+M31+M44</f>
        <v>2444842.7200000002</v>
      </c>
      <c r="N45" s="70">
        <f>N29+N30+N31+N44</f>
        <v>0</v>
      </c>
      <c r="O45" s="71"/>
      <c r="P45" s="62"/>
    </row>
    <row r="46" spans="1:17" ht="15.75" hidden="1" x14ac:dyDescent="0.25">
      <c r="A46" t="s">
        <v>524</v>
      </c>
      <c r="B46" s="63" t="s">
        <v>157</v>
      </c>
      <c r="C46" s="64">
        <f>_xll.Assistant.XL.RIK_AC("AEO02____;INF02@E=1,S=1031,G=0,T=0,P=0:@R=A,S=1000,V={0}:R=B,S=1022,V={1}:R=C,S=1001|1,V={2}:R=D,S=1023,V={3}:R=E,S=1044,V={4}:R=F,S=1012|3,V=&lt;&gt;Situation:",$G$1,C$2,$A46,C$3,$J$1)</f>
        <v>0</v>
      </c>
      <c r="D46" s="64">
        <f>_xll.Assistant.XL.RIK_AC("AEO02____;INF02@E=1,S=1031,G=0,T=0,P=0:@R=A,S=1000,V={0}:R=B,S=1022,V={1}:R=C,S=1001|1,V={2}:R=D,S=1023,V={3}:R=E,S=1044,V={4}:R=F,S=1012|3,V=&lt;&gt;Situation:",$G$1,D$2,$A46,D$3,$J$1)</f>
        <v>0</v>
      </c>
      <c r="E46" s="65">
        <f t="shared" ref="E46:E48" si="26">C46-D46</f>
        <v>0</v>
      </c>
      <c r="F46" s="66">
        <f t="shared" ref="F46:F48" si="27">IF(D46=0,0,(C46-D46)/D46)</f>
        <v>0</v>
      </c>
      <c r="G46" s="391" t="s">
        <v>237</v>
      </c>
      <c r="H46" s="391"/>
      <c r="I46" s="391"/>
      <c r="J46" s="391"/>
      <c r="K46" s="391"/>
      <c r="L46" s="391"/>
      <c r="M46" s="64">
        <f>_xll.Assistant.XL.RIK_AC("AEO02____;INF02@E=1,S=1031,G=0,T=0,P=0:@R=A,S=1000,V={0}:R=B,S=1022,V={1}:R=C,S=1001|1,V={2}:R=D,S=1023,V={3}:R=E,S=1044,V={4}:R=F,S=1012|3,V=&lt;&gt;Situation:",$G$1,M$2,$A46,M$3,$J$1)</f>
        <v>0</v>
      </c>
      <c r="N46" s="64">
        <f>_xll.Assistant.XL.RIK_AC("AEO02____;INF02@E=1,S=1031,G=0,T=0,P=0:@R=A,S=1000,V={0}:R=B,S=1022,V={1}:R=C,S=1001|1,V={2}:R=D,S=1023,V={3}:R=E,S=1044,V={4}:R=F,S=1012|3,V=&lt;&gt;Situation:",$G$1,N$2,$A46,N$3,$J$1)</f>
        <v>0</v>
      </c>
      <c r="O46" s="65">
        <f t="shared" ref="O46:O48" si="28">M46-N46</f>
        <v>0</v>
      </c>
      <c r="P46" s="66">
        <f t="shared" ref="P46:P48" si="29">IF(N46=0,0,(M46-N46)/N46)</f>
        <v>0</v>
      </c>
      <c r="Q46" t="str">
        <f>_xll.Assistant.XL.MASQUERLIGNESI(AND(C46=0,D46=0,M46=0,N46=0))</f>
        <v/>
      </c>
    </row>
    <row r="47" spans="1:17" ht="15.75" hidden="1" x14ac:dyDescent="0.25">
      <c r="A47" t="s">
        <v>520</v>
      </c>
      <c r="B47" s="63" t="s">
        <v>157</v>
      </c>
      <c r="C47" s="64">
        <f>_xll.Assistant.XL.RIK_AC("AEO02____;INF02@E=1,S=1031,G=0,T=0,P=0:@R=A,S=1000,V={0}:R=B,S=1022,V={1}:R=C,S=1001|1,V={2}:R=D,S=1023,V={3}:R=E,S=1044,V={4}:R=F,S=1012|3,V=&lt;&gt;Situation:",$G$1,C$2,$A47,C$3,$J$1)</f>
        <v>0</v>
      </c>
      <c r="D47" s="64">
        <f>_xll.Assistant.XL.RIK_AC("AEO02____;INF02@E=1,S=1031,G=0,T=0,P=0:@R=A,S=1000,V={0}:R=B,S=1022,V={1}:R=C,S=1001|1,V={2}:R=D,S=1023,V={3}:R=E,S=1044,V={4}:R=F,S=1012|3,V=&lt;&gt;Situation:",$G$1,D$2,$A47,D$3,$J$1)</f>
        <v>0</v>
      </c>
      <c r="E47" s="65">
        <f t="shared" si="26"/>
        <v>0</v>
      </c>
      <c r="F47" s="66">
        <f t="shared" si="27"/>
        <v>0</v>
      </c>
      <c r="G47" s="391" t="s">
        <v>239</v>
      </c>
      <c r="H47" s="391"/>
      <c r="I47" s="391"/>
      <c r="J47" s="391"/>
      <c r="K47" s="391"/>
      <c r="L47" s="391"/>
      <c r="M47" s="64">
        <f>_xll.Assistant.XL.RIK_AC("AEO02____;INF02@E=1,S=1031,G=0,T=0,P=0:@R=A,S=1000,V={0}:R=B,S=1022,V={1}:R=C,S=1001|1,V={2}:R=D,S=1023,V={3}:R=E,S=1044,V={4}:R=F,S=1012|3,V=&lt;&gt;Situation:",$G$1,M$2,$A47,M$3,$J$1)</f>
        <v>0</v>
      </c>
      <c r="N47" s="64">
        <f>_xll.Assistant.XL.RIK_AC("AEO02____;INF02@E=1,S=1031,G=0,T=0,P=0:@R=A,S=1000,V={0}:R=B,S=1022,V={1}:R=C,S=1001|1,V={2}:R=D,S=1023,V={3}:R=E,S=1044,V={4}:R=F,S=1012|3,V=&lt;&gt;Situation:",$G$1,N$2,$A47,N$3,$J$1)</f>
        <v>0</v>
      </c>
      <c r="O47" s="65">
        <f t="shared" si="28"/>
        <v>0</v>
      </c>
      <c r="P47" s="66">
        <f t="shared" si="29"/>
        <v>0</v>
      </c>
      <c r="Q47" t="str">
        <f>_xll.Assistant.XL.MASQUERLIGNESI(AND(C47=0,D47=0,M47=0,N47=0))</f>
        <v/>
      </c>
    </row>
    <row r="48" spans="1:17" ht="15.75" hidden="1" x14ac:dyDescent="0.25">
      <c r="A48" t="s">
        <v>523</v>
      </c>
      <c r="B48" s="63" t="s">
        <v>157</v>
      </c>
      <c r="C48" s="64">
        <f>_xll.Assistant.XL.RIK_AC("AEO02____;INF02@E=1,S=1031,G=0,T=0,P=0:@R=A,S=1000,V={0}:R=B,S=1022,V={1}:R=C,S=1001|1,V={2}:R=D,S=1023,V={3}:R=E,S=1044,V={4}:R=F,S=1012|3,V=&lt;&gt;Situation:",$G$1,C$2,$A48,C$3,$J$1)</f>
        <v>0</v>
      </c>
      <c r="D48" s="64">
        <f>_xll.Assistant.XL.RIK_AC("AEO02____;INF02@E=1,S=1031,G=0,T=0,P=0:@R=A,S=1000,V={0}:R=B,S=1022,V={1}:R=C,S=1001|1,V={2}:R=D,S=1023,V={3}:R=E,S=1044,V={4}:R=F,S=1012|3,V=&lt;&gt;Situation:",$G$1,D$2,$A48,D$3,$J$1)</f>
        <v>0</v>
      </c>
      <c r="E48" s="65">
        <f t="shared" si="26"/>
        <v>0</v>
      </c>
      <c r="F48" s="66">
        <f t="shared" si="27"/>
        <v>0</v>
      </c>
      <c r="G48" s="391" t="s">
        <v>219</v>
      </c>
      <c r="H48" s="391"/>
      <c r="I48" s="391"/>
      <c r="J48" s="391"/>
      <c r="K48" s="391"/>
      <c r="L48" s="391"/>
      <c r="M48" s="64">
        <f>_xll.Assistant.XL.RIK_AC("AEO02____;INF02@E=1,S=1031,G=0,T=0,P=0:@R=A,S=1000,V={0}:R=B,S=1022,V={1}:R=C,S=1001|1,V={2}:R=D,S=1023,V={3}:R=E,S=1044,V={4}:R=F,S=1012|3,V=&lt;&gt;Situation:",$G$1,M$2,$A48,M$3,$J$1)</f>
        <v>0</v>
      </c>
      <c r="N48" s="64">
        <f>_xll.Assistant.XL.RIK_AC("AEO02____;INF02@E=1,S=1031,G=0,T=0,P=0:@R=A,S=1000,V={0}:R=B,S=1022,V={1}:R=C,S=1001|1,V={2}:R=D,S=1023,V={3}:R=E,S=1044,V={4}:R=F,S=1012|3,V=&lt;&gt;Situation:",$G$1,N$2,$A48,N$3,$J$1)</f>
        <v>0</v>
      </c>
      <c r="O48" s="65">
        <f t="shared" si="28"/>
        <v>0</v>
      </c>
      <c r="P48" s="66">
        <f t="shared" si="29"/>
        <v>0</v>
      </c>
      <c r="Q48" t="str">
        <f>_xll.Assistant.XL.MASQUERLIGNESI(AND(C48=0,D48=0,M48=0,N48=0))</f>
        <v/>
      </c>
    </row>
    <row r="49" spans="1:17" ht="17.25" x14ac:dyDescent="0.25">
      <c r="B49" s="63" t="s">
        <v>157</v>
      </c>
      <c r="C49" s="67">
        <f>SUM(C46:C48)</f>
        <v>0</v>
      </c>
      <c r="D49" s="67">
        <f t="shared" ref="D49" si="30">SUM(D46:D48)</f>
        <v>0</v>
      </c>
      <c r="E49" s="68"/>
      <c r="F49" s="69"/>
      <c r="G49" s="392" t="s">
        <v>241</v>
      </c>
      <c r="H49" s="392"/>
      <c r="I49" s="392"/>
      <c r="J49" s="392"/>
      <c r="K49" s="392"/>
      <c r="L49" s="392"/>
      <c r="M49" s="67">
        <f t="shared" ref="M49:N49" si="31">SUM(M46:M48)</f>
        <v>0</v>
      </c>
      <c r="N49" s="67">
        <f t="shared" si="31"/>
        <v>0</v>
      </c>
      <c r="O49" s="68"/>
      <c r="P49" s="69"/>
    </row>
    <row r="50" spans="1:17" ht="15.75" hidden="1" x14ac:dyDescent="0.25">
      <c r="A50" t="s">
        <v>521</v>
      </c>
      <c r="B50" s="63" t="s">
        <v>157</v>
      </c>
      <c r="C50" s="64">
        <f>_xll.Assistant.XL.RIK_AC("AEO02____;INF02@E=1,S=1031,G=0,T=0,P=0:@R=A,S=1000,V={0}:R=B,S=1022,V={1}:R=C,S=1001|1,V={2}:R=D,S=1023,V={3}:R=E,S=1044,V={4}:R=F,S=1012|3,V=&lt;&gt;Situation:",$G$1,C$2,$A50,C$3,$J$1)</f>
        <v>0</v>
      </c>
      <c r="D50" s="64">
        <f>_xll.Assistant.XL.RIK_AC("AEO02____;INF02@E=1,S=1031,G=0,T=0,P=0:@R=A,S=1000,V={0}:R=B,S=1022,V={1}:R=C,S=1001|1,V={2}:R=D,S=1023,V={3}:R=E,S=1044,V={4}:R=F,S=1012|3,V=&lt;&gt;Situation:",$G$1,D$2,$A50,D$3,$J$1)</f>
        <v>0</v>
      </c>
      <c r="E50" s="65">
        <f t="shared" ref="E50:E52" si="32">C50-D50</f>
        <v>0</v>
      </c>
      <c r="F50" s="66">
        <f t="shared" ref="F50:F52" si="33">IF(D50=0,0,(C50-D50)/D50)</f>
        <v>0</v>
      </c>
      <c r="G50" s="391" t="s">
        <v>243</v>
      </c>
      <c r="H50" s="391"/>
      <c r="I50" s="391"/>
      <c r="J50" s="391"/>
      <c r="K50" s="391"/>
      <c r="L50" s="391"/>
      <c r="M50" s="64">
        <f>_xll.Assistant.XL.RIK_AC("AEO02____;INF02@E=1,S=1031,G=0,T=0,P=0:@R=A,S=1000,V={0}:R=B,S=1022,V={1}:R=C,S=1001|1,V={2}:R=D,S=1023,V={3}:R=E,S=1044,V={4}:R=F,S=1012|3,V=&lt;&gt;Situation:",$G$1,M$2,$A50,M$3,$J$1)</f>
        <v>0</v>
      </c>
      <c r="N50" s="64">
        <f>_xll.Assistant.XL.RIK_AC("AEO02____;INF02@E=1,S=1031,G=0,T=0,P=0:@R=A,S=1000,V={0}:R=B,S=1022,V={1}:R=C,S=1001|1,V={2}:R=D,S=1023,V={3}:R=E,S=1044,V={4}:R=F,S=1012|3,V=&lt;&gt;Situation:",$G$1,N$2,$A50,N$3,$J$1)</f>
        <v>0</v>
      </c>
      <c r="O50" s="65">
        <f t="shared" ref="O50:O52" si="34">M50-N50</f>
        <v>0</v>
      </c>
      <c r="P50" s="66">
        <f t="shared" ref="P50:P52" si="35">IF(N50=0,0,(M50-N50)/N50)</f>
        <v>0</v>
      </c>
      <c r="Q50" t="str">
        <f>_xll.Assistant.XL.MASQUERLIGNESI(AND(C50=0,D50=0,M50=0,N50=0))</f>
        <v/>
      </c>
    </row>
    <row r="51" spans="1:17" ht="15.75" hidden="1" x14ac:dyDescent="0.25">
      <c r="A51" t="s">
        <v>518</v>
      </c>
      <c r="B51" s="63" t="s">
        <v>157</v>
      </c>
      <c r="C51" s="64">
        <f>_xll.Assistant.XL.RIK_AC("AEO02____;INF02@E=1,S=1031,G=0,T=0,P=0:@R=A,S=1000,V={0}:R=B,S=1022,V={1}:R=C,S=1001|1,V={2}:R=D,S=1023,V={3}:R=E,S=1044,V={4}:R=F,S=1012|3,V=&lt;&gt;Situation:",$G$1,C$2,$A51,C$3,$J$1)</f>
        <v>0</v>
      </c>
      <c r="D51" s="64">
        <f>_xll.Assistant.XL.RIK_AC("AEO02____;INF02@E=1,S=1031,G=0,T=0,P=0:@R=A,S=1000,V={0}:R=B,S=1022,V={1}:R=C,S=1001|1,V={2}:R=D,S=1023,V={3}:R=E,S=1044,V={4}:R=F,S=1012|3,V=&lt;&gt;Situation:",$G$1,D$2,$A51,D$3,$J$1)</f>
        <v>0</v>
      </c>
      <c r="E51" s="65">
        <f t="shared" si="32"/>
        <v>0</v>
      </c>
      <c r="F51" s="66">
        <f t="shared" si="33"/>
        <v>0</v>
      </c>
      <c r="G51" s="391" t="s">
        <v>245</v>
      </c>
      <c r="H51" s="391"/>
      <c r="I51" s="391"/>
      <c r="J51" s="391"/>
      <c r="K51" s="391"/>
      <c r="L51" s="391"/>
      <c r="M51" s="64">
        <f>_xll.Assistant.XL.RIK_AC("AEO02____;INF02@E=1,S=1031,G=0,T=0,P=0:@R=A,S=1000,V={0}:R=B,S=1022,V={1}:R=C,S=1001|1,V={2}:R=D,S=1023,V={3}:R=E,S=1044,V={4}:R=F,S=1012|3,V=&lt;&gt;Situation:",$G$1,M$2,$A51,M$3,$J$1)</f>
        <v>0</v>
      </c>
      <c r="N51" s="64">
        <f>_xll.Assistant.XL.RIK_AC("AEO02____;INF02@E=1,S=1031,G=0,T=0,P=0:@R=A,S=1000,V={0}:R=B,S=1022,V={1}:R=C,S=1001|1,V={2}:R=D,S=1023,V={3}:R=E,S=1044,V={4}:R=F,S=1012|3,V=&lt;&gt;Situation:",$G$1,N$2,$A51,N$3,$J$1)</f>
        <v>0</v>
      </c>
      <c r="O51" s="65">
        <f t="shared" si="34"/>
        <v>0</v>
      </c>
      <c r="P51" s="66">
        <f t="shared" si="35"/>
        <v>0</v>
      </c>
      <c r="Q51" t="str">
        <f>_xll.Assistant.XL.MASQUERLIGNESI(AND(C51=0,D51=0,M51=0,N51=0))</f>
        <v/>
      </c>
    </row>
    <row r="52" spans="1:17" ht="15.75" hidden="1" x14ac:dyDescent="0.25">
      <c r="A52" t="s">
        <v>522</v>
      </c>
      <c r="B52" s="63" t="s">
        <v>157</v>
      </c>
      <c r="C52" s="64">
        <f>_xll.Assistant.XL.RIK_AC("AEO02____;INF02@E=1,S=1031,G=0,T=0,P=0:@R=A,S=1000,V={0}:R=B,S=1022,V={1}:R=C,S=1001|1,V={2}:R=D,S=1023,V={3}:R=E,S=1044,V={4}:R=F,S=1012|3,V=&lt;&gt;Situation:",$G$1,C$2,$A52,C$3,$J$1)</f>
        <v>0</v>
      </c>
      <c r="D52" s="64">
        <f>_xll.Assistant.XL.RIK_AC("AEO02____;INF02@E=1,S=1031,G=0,T=0,P=0:@R=A,S=1000,V={0}:R=B,S=1022,V={1}:R=C,S=1001|1,V={2}:R=D,S=1023,V={3}:R=E,S=1044,V={4}:R=F,S=1012|3,V=&lt;&gt;Situation:",$G$1,D$2,$A52,D$3,$J$1)</f>
        <v>0</v>
      </c>
      <c r="E52" s="65">
        <f t="shared" si="32"/>
        <v>0</v>
      </c>
      <c r="F52" s="66">
        <f t="shared" si="33"/>
        <v>0</v>
      </c>
      <c r="G52" s="391" t="s">
        <v>247</v>
      </c>
      <c r="H52" s="391"/>
      <c r="I52" s="391"/>
      <c r="J52" s="391"/>
      <c r="K52" s="391"/>
      <c r="L52" s="391"/>
      <c r="M52" s="64">
        <f>_xll.Assistant.XL.RIK_AC("AEO02____;INF02@E=1,S=1031,G=0,T=0,P=0:@R=A,S=1000,V={0}:R=B,S=1022,V={1}:R=C,S=1001|1,V={2}:R=D,S=1023,V={3}:R=E,S=1044,V={4}:R=F,S=1012|3,V=&lt;&gt;Situation:",$G$1,M$2,$A52,M$3,$J$1)</f>
        <v>0</v>
      </c>
      <c r="N52" s="64">
        <f>_xll.Assistant.XL.RIK_AC("AEO02____;INF02@E=1,S=1031,G=0,T=0,P=0:@R=A,S=1000,V={0}:R=B,S=1022,V={1}:R=C,S=1001|1,V={2}:R=D,S=1023,V={3}:R=E,S=1044,V={4}:R=F,S=1012|3,V=&lt;&gt;Situation:",$G$1,N$2,$A52,N$3,$J$1)</f>
        <v>0</v>
      </c>
      <c r="O52" s="65">
        <f t="shared" si="34"/>
        <v>0</v>
      </c>
      <c r="P52" s="66">
        <f t="shared" si="35"/>
        <v>0</v>
      </c>
      <c r="Q52" t="str">
        <f>_xll.Assistant.XL.MASQUERLIGNESI(AND(C52=0,D52=0,M52=0,N52=0))</f>
        <v/>
      </c>
    </row>
    <row r="53" spans="1:17" ht="17.25" x14ac:dyDescent="0.25">
      <c r="B53" s="63" t="s">
        <v>157</v>
      </c>
      <c r="C53" s="67">
        <f>SUM(C50:C52)</f>
        <v>0</v>
      </c>
      <c r="D53" s="67">
        <f>SUM(D50:D52)</f>
        <v>0</v>
      </c>
      <c r="E53" s="68"/>
      <c r="F53" s="69"/>
      <c r="G53" s="392" t="s">
        <v>248</v>
      </c>
      <c r="H53" s="392"/>
      <c r="I53" s="392"/>
      <c r="J53" s="392"/>
      <c r="K53" s="392"/>
      <c r="L53" s="392"/>
      <c r="M53" s="67">
        <f t="shared" ref="M53:N53" si="36">SUM(M50:M52)</f>
        <v>0</v>
      </c>
      <c r="N53" s="67">
        <f t="shared" si="36"/>
        <v>0</v>
      </c>
      <c r="O53" s="68"/>
      <c r="P53" s="69"/>
    </row>
    <row r="54" spans="1:17" ht="17.25" x14ac:dyDescent="0.25">
      <c r="B54" s="63" t="s">
        <v>157</v>
      </c>
      <c r="C54" s="70">
        <f>C49+C53</f>
        <v>0</v>
      </c>
      <c r="D54" s="70">
        <f t="shared" ref="D54" si="37">D49+D53</f>
        <v>0</v>
      </c>
      <c r="E54" s="71"/>
      <c r="F54" s="62"/>
      <c r="G54" s="393" t="s">
        <v>249</v>
      </c>
      <c r="H54" s="393"/>
      <c r="I54" s="393"/>
      <c r="J54" s="393"/>
      <c r="K54" s="393"/>
      <c r="L54" s="393"/>
      <c r="M54" s="70">
        <f t="shared" ref="M54:N54" si="38">M49+M53</f>
        <v>0</v>
      </c>
      <c r="N54" s="70">
        <f t="shared" si="38"/>
        <v>0</v>
      </c>
      <c r="O54" s="71"/>
      <c r="P54" s="62"/>
    </row>
    <row r="55" spans="1:17" ht="15.75" hidden="1" x14ac:dyDescent="0.25">
      <c r="A55" t="s">
        <v>516</v>
      </c>
      <c r="B55" s="63" t="s">
        <v>157</v>
      </c>
      <c r="C55" s="64">
        <f>_xll.Assistant.XL.RIK_AC("AEO02____;INF02@E=1,S=1031,G=0,T=0,P=0:@R=A,S=1000,V={0}:R=B,S=1022,V={1}:R=C,S=1001|1,V={2}:R=D,S=1023,V={3}:R=E,S=1044,V={4}:R=F,S=1012|3,V=&lt;&gt;Situation:",$G$1,C$2,$A55,C$3,$J$1)</f>
        <v>0</v>
      </c>
      <c r="D55" s="64">
        <f>_xll.Assistant.XL.RIK_AC("AEO02____;INF02@E=1,S=1031,G=0,T=0,P=0:@R=A,S=1000,V={0}:R=B,S=1022,V={1}:R=C,S=1001|1,V={2}:R=D,S=1023,V={3}:R=E,S=1044,V={4}:R=F,S=1012|3,V=&lt;&gt;Situation:",$G$1,D$2,$A55,D$3,$J$1)</f>
        <v>0</v>
      </c>
      <c r="E55" s="65">
        <f t="shared" ref="E55:E56" si="39">C55-D55</f>
        <v>0</v>
      </c>
      <c r="F55" s="66">
        <f t="shared" ref="F55:F56" si="40">IF(D55=0,0,(C55-D55)/D55)</f>
        <v>0</v>
      </c>
      <c r="G55" s="391" t="s">
        <v>251</v>
      </c>
      <c r="H55" s="391"/>
      <c r="I55" s="391"/>
      <c r="J55" s="391"/>
      <c r="K55" s="391"/>
      <c r="L55" s="391"/>
      <c r="M55" s="64">
        <f>_xll.Assistant.XL.RIK_AC("AEO02____;INF02@E=1,S=1031,G=0,T=0,P=0:@R=A,S=1000,V={0}:R=B,S=1022,V={1}:R=C,S=1001|1,V={2}:R=D,S=1023,V={3}:R=E,S=1044,V={4}:R=F,S=1012|3,V=&lt;&gt;Situation:",$G$1,M$2,$A55,M$3,$J$1)</f>
        <v>0</v>
      </c>
      <c r="N55" s="64">
        <f>_xll.Assistant.XL.RIK_AC("AEO02____;INF02@E=1,S=1031,G=0,T=0,P=0:@R=A,S=1000,V={0}:R=B,S=1022,V={1}:R=C,S=1001|1,V={2}:R=D,S=1023,V={3}:R=E,S=1044,V={4}:R=F,S=1012|3,V=&lt;&gt;Situation:",$G$1,N$2,$A55,N$3,$J$1)</f>
        <v>0</v>
      </c>
      <c r="O55" s="65">
        <f t="shared" ref="O55:O56" si="41">M55-N55</f>
        <v>0</v>
      </c>
      <c r="P55" s="66">
        <f t="shared" ref="P55:P56" si="42">IF(N55=0,0,(M55-N55)/N55)</f>
        <v>0</v>
      </c>
      <c r="Q55" t="str">
        <f>_xll.Assistant.XL.MASQUERLIGNESI(AND(C55=0,D55=0,M55=0,N55=0))</f>
        <v/>
      </c>
    </row>
    <row r="56" spans="1:17" ht="15.75" hidden="1" x14ac:dyDescent="0.25">
      <c r="A56" t="s">
        <v>515</v>
      </c>
      <c r="B56" s="63" t="s">
        <v>157</v>
      </c>
      <c r="C56" s="64">
        <f>_xll.Assistant.XL.RIK_AC("AEO02____;INF02@E=1,S=1031,G=0,T=0,P=0:@R=A,S=1000,V={0}:R=B,S=1022,V={1}:R=C,S=1001|1,V={2}:R=D,S=1023,V={3}:R=E,S=1044,V={4}:R=F,S=1012|3,V=&lt;&gt;Situation:",$G$1,C$2,$A56,C$3,$J$1)</f>
        <v>0</v>
      </c>
      <c r="D56" s="64">
        <f>_xll.Assistant.XL.RIK_AC("AEO02____;INF02@E=1,S=1031,G=0,T=0,P=0:@R=A,S=1000,V={0}:R=B,S=1022,V={1}:R=C,S=1001|1,V={2}:R=D,S=1023,V={3}:R=E,S=1044,V={4}:R=F,S=1012|3,V=&lt;&gt;Situation:",$G$1,D$2,$A56,D$3,$J$1)</f>
        <v>0</v>
      </c>
      <c r="E56" s="65">
        <f t="shared" si="39"/>
        <v>0</v>
      </c>
      <c r="F56" s="66">
        <f t="shared" si="40"/>
        <v>0</v>
      </c>
      <c r="G56" s="391" t="s">
        <v>253</v>
      </c>
      <c r="H56" s="391"/>
      <c r="I56" s="391"/>
      <c r="J56" s="391"/>
      <c r="K56" s="391"/>
      <c r="L56" s="391"/>
      <c r="M56" s="64">
        <f>_xll.Assistant.XL.RIK_AC("AEO02____;INF02@E=1,S=1031,G=0,T=0,P=0:@R=A,S=1000,V={0}:R=B,S=1022,V={1}:R=C,S=1001|1,V={2}:R=D,S=1023,V={3}:R=E,S=1044,V={4}:R=F,S=1012|3,V=&lt;&gt;Situation:",$G$1,M$2,$A56,M$3,$J$1)</f>
        <v>0</v>
      </c>
      <c r="N56" s="64">
        <f>_xll.Assistant.XL.RIK_AC("AEO02____;INF02@E=1,S=1031,G=0,T=0,P=0:@R=A,S=1000,V={0}:R=B,S=1022,V={1}:R=C,S=1001|1,V={2}:R=D,S=1023,V={3}:R=E,S=1044,V={4}:R=F,S=1012|3,V=&lt;&gt;Situation:",$G$1,N$2,$A56,N$3,$J$1)</f>
        <v>0</v>
      </c>
      <c r="O56" s="65">
        <f t="shared" si="41"/>
        <v>0</v>
      </c>
      <c r="P56" s="66">
        <f t="shared" si="42"/>
        <v>0</v>
      </c>
      <c r="Q56" t="str">
        <f>_xll.Assistant.XL.MASQUERLIGNESI(AND(C56=0,D56=0,M56=0,N56=0))</f>
        <v/>
      </c>
    </row>
    <row r="57" spans="1:17" ht="16.5" x14ac:dyDescent="0.25">
      <c r="B57" s="63" t="s">
        <v>157</v>
      </c>
      <c r="C57" s="72">
        <f>C15+C30+C38+C49</f>
        <v>-47690</v>
      </c>
      <c r="D57" s="72">
        <f>D15+D30+D38+D49</f>
        <v>0</v>
      </c>
      <c r="E57" s="73"/>
      <c r="F57" s="73"/>
      <c r="G57" s="394" t="s">
        <v>254</v>
      </c>
      <c r="H57" s="394"/>
      <c r="I57" s="394"/>
      <c r="J57" s="394"/>
      <c r="K57" s="394"/>
      <c r="L57" s="394"/>
      <c r="M57" s="72">
        <f>M15+M30+M38+M49</f>
        <v>4387821.95</v>
      </c>
      <c r="N57" s="72">
        <f>N15+N30+N38+N49</f>
        <v>0</v>
      </c>
      <c r="O57" s="73"/>
      <c r="P57" s="73"/>
    </row>
    <row r="58" spans="1:17" ht="16.5" x14ac:dyDescent="0.25">
      <c r="B58" s="63" t="s">
        <v>157</v>
      </c>
      <c r="C58" s="72">
        <f>C28+C31+C43+C53+C55+C56</f>
        <v>-1562999.64</v>
      </c>
      <c r="D58" s="72">
        <f>D28+D31+D43+D53+D55+D56</f>
        <v>0</v>
      </c>
      <c r="E58" s="73"/>
      <c r="F58" s="73"/>
      <c r="G58" s="394" t="s">
        <v>255</v>
      </c>
      <c r="H58" s="394"/>
      <c r="I58" s="394"/>
      <c r="J58" s="394"/>
      <c r="K58" s="394"/>
      <c r="L58" s="394"/>
      <c r="M58" s="72">
        <f>M28+M31+M43+M53+M55+M56</f>
        <v>-1942979.23</v>
      </c>
      <c r="N58" s="72">
        <f>N28+N31+N43+N53+N55+N56</f>
        <v>0</v>
      </c>
      <c r="O58" s="73"/>
      <c r="P58" s="73"/>
    </row>
    <row r="59" spans="1:17" ht="16.5" x14ac:dyDescent="0.25">
      <c r="B59" s="63" t="s">
        <v>157</v>
      </c>
      <c r="C59" s="72">
        <f>C57+C58</f>
        <v>-1610689.64</v>
      </c>
      <c r="D59" s="72">
        <f>D57+D58</f>
        <v>0</v>
      </c>
      <c r="E59" s="73"/>
      <c r="F59" s="73"/>
      <c r="G59" s="394" t="s">
        <v>256</v>
      </c>
      <c r="H59" s="394"/>
      <c r="I59" s="394"/>
      <c r="J59" s="394"/>
      <c r="K59" s="394"/>
      <c r="L59" s="394"/>
      <c r="M59" s="72">
        <f>M57+M58</f>
        <v>2444842.7200000002</v>
      </c>
      <c r="N59" s="72">
        <f>N57+N58</f>
        <v>0</v>
      </c>
      <c r="O59" s="73"/>
      <c r="P59" s="73"/>
    </row>
  </sheetData>
  <mergeCells count="60">
    <mergeCell ref="G59:L59"/>
    <mergeCell ref="G53:L53"/>
    <mergeCell ref="G54:L54"/>
    <mergeCell ref="G55:L55"/>
    <mergeCell ref="G56:L56"/>
    <mergeCell ref="G57:L57"/>
    <mergeCell ref="G58:L58"/>
    <mergeCell ref="G52:L52"/>
    <mergeCell ref="G41:L41"/>
    <mergeCell ref="G42:L42"/>
    <mergeCell ref="G43:L43"/>
    <mergeCell ref="G44:L44"/>
    <mergeCell ref="G45:L45"/>
    <mergeCell ref="G46:L46"/>
    <mergeCell ref="G47:L47"/>
    <mergeCell ref="G48:L48"/>
    <mergeCell ref="G49:L49"/>
    <mergeCell ref="G50:L50"/>
    <mergeCell ref="G51:L51"/>
    <mergeCell ref="G40:L40"/>
    <mergeCell ref="G29:L29"/>
    <mergeCell ref="G30:L30"/>
    <mergeCell ref="G31:L31"/>
    <mergeCell ref="G32:L32"/>
    <mergeCell ref="G33:L33"/>
    <mergeCell ref="G34:L34"/>
    <mergeCell ref="G35:L35"/>
    <mergeCell ref="G36:L36"/>
    <mergeCell ref="G38:L38"/>
    <mergeCell ref="G39:L39"/>
    <mergeCell ref="G37:L37"/>
    <mergeCell ref="G28:L28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17:L17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C4:F4"/>
    <mergeCell ref="G4:I4"/>
    <mergeCell ref="J4:K4"/>
    <mergeCell ref="M4:P4"/>
    <mergeCell ref="H1:I1"/>
    <mergeCell ref="L1:M1"/>
  </mergeCells>
  <conditionalFormatting sqref="F39:F42 F6:F8 F10:F14 F16:F27 F46:F48 F50:F52 F55:F56 F30:F37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39:P42 P6:P8 P10:P14 P16:P27 P46:P48 P50:P52 P55:P56 P30:P37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O6:O56">
    <cfRule type="iconSet" priority="34">
      <iconSet iconSet="3Arrows" showValue="0">
        <cfvo type="percent" val="0"/>
        <cfvo type="num" val="0"/>
        <cfvo type="num" val="0" gte="0"/>
      </iconSet>
    </cfRule>
  </conditionalFormatting>
  <conditionalFormatting sqref="E6:E56">
    <cfRule type="iconSet" priority="36">
      <iconSet iconSet="3Arrows" showValue="0">
        <cfvo type="percent" val="0"/>
        <cfvo type="num" val="0"/>
        <cfvo type="num" val="0" gte="0"/>
      </iconSet>
    </cfRule>
  </conditionalFormatting>
  <dataValidations count="3">
    <dataValidation type="list" allowBlank="1" showInputMessage="1" showErrorMessage="1" sqref="R1" xr:uid="{00000000-0002-0000-0E00-000000000000}">
      <formula1>$AC$1:$AC$6</formula1>
    </dataValidation>
    <dataValidation type="list" allowBlank="1" showInputMessage="1" showErrorMessage="1" sqref="J4:K4" xr:uid="{00000000-0002-0000-0E00-000001000000}">
      <formula1>$AE$1:$AE$12</formula1>
    </dataValidation>
    <dataValidation type="list" allowBlank="1" showInputMessage="1" showErrorMessage="1" sqref="P2" xr:uid="{00000000-0002-0000-0E00-000002000000}">
      <formula1>$Y$1:$Y$2</formula1>
    </dataValidation>
  </dataValidations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8BDA-AB46-46CA-A166-87A22DCBA359}">
  <dimension ref="A1:F11"/>
  <sheetViews>
    <sheetView workbookViewId="0"/>
  </sheetViews>
  <sheetFormatPr baseColWidth="10" defaultRowHeight="15" x14ac:dyDescent="0.25"/>
  <sheetData>
    <row r="1" spans="1:6" ht="409.5" x14ac:dyDescent="0.25">
      <c r="A1" s="261" t="s">
        <v>483</v>
      </c>
      <c r="B1" s="261" t="s">
        <v>578</v>
      </c>
      <c r="C1" s="261" t="s">
        <v>484</v>
      </c>
      <c r="D1" s="261" t="s">
        <v>527</v>
      </c>
      <c r="E1" s="261" t="s">
        <v>576</v>
      </c>
      <c r="F1" s="261" t="s">
        <v>577</v>
      </c>
    </row>
    <row r="2" spans="1:6" ht="409.5" x14ac:dyDescent="0.25">
      <c r="A2" s="261" t="s">
        <v>579</v>
      </c>
      <c r="C2" s="261" t="s">
        <v>525</v>
      </c>
      <c r="D2" s="261" t="s">
        <v>590</v>
      </c>
    </row>
    <row r="3" spans="1:6" ht="409.5" x14ac:dyDescent="0.25">
      <c r="A3" s="261" t="s">
        <v>589</v>
      </c>
      <c r="C3" s="261" t="s">
        <v>580</v>
      </c>
      <c r="D3" s="261" t="s">
        <v>591</v>
      </c>
    </row>
    <row r="4" spans="1:6" ht="409.5" x14ac:dyDescent="0.25">
      <c r="A4" s="261" t="s">
        <v>531</v>
      </c>
      <c r="C4" s="261" t="s">
        <v>581</v>
      </c>
      <c r="D4" s="261" t="s">
        <v>592</v>
      </c>
    </row>
    <row r="5" spans="1:6" ht="409.5" x14ac:dyDescent="0.25">
      <c r="A5" s="261" t="s">
        <v>541</v>
      </c>
      <c r="C5" s="261" t="s">
        <v>582</v>
      </c>
      <c r="D5" s="261" t="s">
        <v>593</v>
      </c>
    </row>
    <row r="6" spans="1:6" ht="409.5" x14ac:dyDescent="0.25">
      <c r="C6" s="261" t="s">
        <v>583</v>
      </c>
      <c r="D6" s="261" t="s">
        <v>594</v>
      </c>
    </row>
    <row r="7" spans="1:6" ht="409.5" x14ac:dyDescent="0.25">
      <c r="C7" s="261" t="s">
        <v>584</v>
      </c>
      <c r="D7" s="261" t="s">
        <v>595</v>
      </c>
    </row>
    <row r="8" spans="1:6" ht="409.5" x14ac:dyDescent="0.25">
      <c r="C8" s="261" t="s">
        <v>585</v>
      </c>
    </row>
    <row r="9" spans="1:6" ht="409.5" x14ac:dyDescent="0.25">
      <c r="C9" s="261" t="s">
        <v>586</v>
      </c>
    </row>
    <row r="10" spans="1:6" ht="409.5" x14ac:dyDescent="0.25">
      <c r="C10" s="261" t="s">
        <v>587</v>
      </c>
    </row>
    <row r="11" spans="1:6" ht="409.5" x14ac:dyDescent="0.25">
      <c r="C11" s="261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BA64"/>
  <sheetViews>
    <sheetView zoomScale="90" zoomScaleNormal="90" workbookViewId="0">
      <selection activeCell="P3" sqref="P3"/>
    </sheetView>
  </sheetViews>
  <sheetFormatPr baseColWidth="10" defaultRowHeight="15" x14ac:dyDescent="0.25"/>
  <cols>
    <col min="1" max="1" width="20.42578125" style="192" customWidth="1"/>
    <col min="2" max="2" width="4" style="192" customWidth="1"/>
    <col min="3" max="3" width="15.28515625" style="192" customWidth="1"/>
    <col min="4" max="4" width="2.140625" style="192" customWidth="1"/>
    <col min="5" max="5" width="15.42578125" style="192" customWidth="1"/>
    <col min="6" max="6" width="27" style="192" customWidth="1"/>
    <col min="7" max="7" width="2.140625" style="192" customWidth="1"/>
    <col min="8" max="8" width="12.42578125" style="192" customWidth="1"/>
    <col min="9" max="9" width="12.85546875" style="192" customWidth="1"/>
    <col min="10" max="10" width="11.42578125" style="192" customWidth="1"/>
    <col min="11" max="11" width="10.28515625" style="192" customWidth="1"/>
    <col min="12" max="12" width="2.85546875" style="192" customWidth="1"/>
    <col min="13" max="13" width="13" style="192" customWidth="1"/>
    <col min="14" max="14" width="9.85546875" style="192" customWidth="1"/>
    <col min="15" max="15" width="11.42578125" style="192"/>
    <col min="16" max="17" width="11.5703125" style="192" customWidth="1"/>
    <col min="18" max="22" width="11.42578125" style="192"/>
    <col min="23" max="23" width="19.140625" style="192" customWidth="1"/>
    <col min="24" max="29" width="11.42578125" style="192"/>
    <col min="30" max="30" width="19.7109375" style="192" customWidth="1"/>
    <col min="31" max="32" width="11.42578125" style="192"/>
    <col min="33" max="33" width="13.7109375" style="192" customWidth="1"/>
    <col min="34" max="34" width="13.7109375" style="192" bestFit="1" customWidth="1"/>
    <col min="35" max="35" width="12.85546875" style="192" bestFit="1" customWidth="1"/>
    <col min="36" max="36" width="12.85546875" style="192" customWidth="1"/>
    <col min="37" max="37" width="11.42578125" style="192"/>
    <col min="38" max="38" width="27.140625" style="192" bestFit="1" customWidth="1"/>
    <col min="39" max="39" width="33.28515625" style="192" bestFit="1" customWidth="1"/>
    <col min="40" max="16384" width="11.42578125" style="192"/>
  </cols>
  <sheetData>
    <row r="1" spans="1:39" ht="22.5" customHeight="1" x14ac:dyDescent="0.25">
      <c r="A1" s="312" t="s">
        <v>463</v>
      </c>
      <c r="B1" s="313" t="s">
        <v>5</v>
      </c>
      <c r="C1" s="313"/>
      <c r="D1" s="189"/>
      <c r="E1" s="320" t="s">
        <v>307</v>
      </c>
      <c r="F1" s="320"/>
      <c r="G1" s="189"/>
      <c r="H1" s="322" t="s">
        <v>467</v>
      </c>
      <c r="I1" s="322"/>
      <c r="J1" s="331" t="s">
        <v>56</v>
      </c>
      <c r="K1" s="189"/>
      <c r="L1" s="189"/>
      <c r="M1" s="322" t="s">
        <v>130</v>
      </c>
      <c r="N1" s="321" t="s">
        <v>20</v>
      </c>
      <c r="O1" s="322" t="s">
        <v>465</v>
      </c>
      <c r="P1" s="330">
        <v>2017</v>
      </c>
      <c r="Q1" s="335"/>
      <c r="R1" s="190" t="str">
        <f>VLOOKUP(N1,$AI$5:$AJ$16,2,FALSE)</f>
        <v>1..2</v>
      </c>
      <c r="S1" s="191"/>
      <c r="T1" s="191"/>
      <c r="U1" s="191"/>
      <c r="V1" s="191"/>
      <c r="W1" s="196"/>
      <c r="X1" s="196"/>
      <c r="Y1" s="196"/>
      <c r="Z1" s="196"/>
      <c r="AA1" s="191"/>
      <c r="AB1" s="191"/>
      <c r="AC1" s="192">
        <v>1</v>
      </c>
      <c r="AJ1" s="282"/>
      <c r="AK1" s="282"/>
    </row>
    <row r="2" spans="1:39" ht="22.5" customHeight="1" x14ac:dyDescent="0.25">
      <c r="A2" s="312"/>
      <c r="B2" s="313"/>
      <c r="C2" s="313"/>
      <c r="D2" s="189"/>
      <c r="E2" s="320"/>
      <c r="F2" s="320"/>
      <c r="G2" s="189"/>
      <c r="H2" s="322"/>
      <c r="I2" s="322"/>
      <c r="J2" s="331"/>
      <c r="K2" s="193"/>
      <c r="L2" s="194"/>
      <c r="M2" s="322"/>
      <c r="N2" s="321"/>
      <c r="O2" s="322"/>
      <c r="P2" s="330"/>
      <c r="Q2" s="335"/>
      <c r="R2" s="195">
        <f>P1-1</f>
        <v>2016</v>
      </c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2">
        <v>1</v>
      </c>
      <c r="AJ2" s="284"/>
      <c r="AK2" s="284"/>
    </row>
    <row r="3" spans="1:39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>
        <v>-1</v>
      </c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2">
        <v>1</v>
      </c>
      <c r="AD3" s="192" t="s">
        <v>308</v>
      </c>
    </row>
    <row r="4" spans="1:39" ht="55.5" customHeight="1" x14ac:dyDescent="0.25">
      <c r="A4" s="310" t="s">
        <v>309</v>
      </c>
      <c r="B4" s="310"/>
      <c r="C4" s="311">
        <f>_xll.Assistant.XL.RIK_AC("AEO02____;INF02@E=1,S=1031,G=0,T=0,P=0:@R=A,S=1000,V={0}:R=B,S=1044,V={1}:R=C,S=1023,V={2}:R=D,S=1001|1,V={3}:R=E,S=1022,V={4}:R=F,S=1012|3,V=&lt;&gt;Situation:",$B$1,$J$1,$R$1,$AM$5,$P$1)</f>
        <v>3310596.19</v>
      </c>
      <c r="D4" s="311"/>
      <c r="E4" s="311"/>
      <c r="F4" s="311"/>
      <c r="G4" s="196"/>
      <c r="H4" s="237" t="s">
        <v>476</v>
      </c>
      <c r="I4" s="198"/>
      <c r="J4" s="198"/>
      <c r="K4" s="198"/>
      <c r="L4" s="198"/>
      <c r="M4" s="199"/>
      <c r="N4" s="199"/>
      <c r="O4" s="199"/>
      <c r="P4" s="199"/>
      <c r="Q4" s="199"/>
      <c r="R4" s="196"/>
      <c r="S4" s="280"/>
      <c r="T4" s="196"/>
      <c r="U4" s="196"/>
      <c r="V4" s="196"/>
      <c r="W4" s="196"/>
      <c r="X4" s="196"/>
      <c r="Y4" s="196"/>
      <c r="Z4" s="196"/>
      <c r="AA4" s="196"/>
      <c r="AB4" s="196"/>
      <c r="AC4" s="192">
        <v>1</v>
      </c>
      <c r="AD4" s="192" t="str">
        <f>_xll.Assistant.XL.RIK_AG("INF02_0_0_0_0_0_0_D=0x0;INF02@E=0,S=1023,G=0,T=0_0,P=-1@L=Solde,E=1,F=[1031]/1000,Y=1@@@R=A,S=1000,V={0}:R=B,S=1044,V={1}:R=C,S=1023,V={2}:R=D,S=1022,V={3}:R=E,S=1001|1,V={4}:R=F,S=1012|3,V=&lt;&gt;Situation:",$B$1,$J$1,$R$1,$P$1,$AM$5)</f>
        <v/>
      </c>
      <c r="AI4" s="192" t="s">
        <v>310</v>
      </c>
      <c r="AL4" s="281" t="s">
        <v>528</v>
      </c>
      <c r="AM4" s="282"/>
    </row>
    <row r="5" spans="1:39" ht="30.75" customHeight="1" x14ac:dyDescent="0.25">
      <c r="A5" s="310"/>
      <c r="B5" s="310"/>
      <c r="C5" s="311"/>
      <c r="D5" s="311"/>
      <c r="E5" s="311"/>
      <c r="F5" s="311"/>
      <c r="G5" s="196"/>
      <c r="H5" s="198"/>
      <c r="I5" s="198"/>
      <c r="J5" s="198"/>
      <c r="K5" s="198"/>
      <c r="L5" s="198"/>
      <c r="M5" s="199"/>
      <c r="N5" s="199"/>
      <c r="O5" s="199"/>
      <c r="P5" s="199"/>
      <c r="Q5" s="199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2">
        <v>1</v>
      </c>
      <c r="AE5" s="192" t="s">
        <v>311</v>
      </c>
      <c r="AF5" s="192" t="s">
        <v>312</v>
      </c>
      <c r="AI5" s="192" t="s">
        <v>12</v>
      </c>
      <c r="AJ5" s="200" t="s">
        <v>313</v>
      </c>
      <c r="AL5" s="283" t="s">
        <v>530</v>
      </c>
      <c r="AM5" s="283" t="s">
        <v>529</v>
      </c>
    </row>
    <row r="6" spans="1:39" ht="15.75" customHeight="1" x14ac:dyDescent="0.25">
      <c r="A6" s="201"/>
      <c r="B6" s="201"/>
      <c r="C6" s="202"/>
      <c r="D6" s="202"/>
      <c r="E6" s="309" t="s">
        <v>151</v>
      </c>
      <c r="F6" s="308">
        <f>_xll.Assistant.XL.RIK_AC("AEO02____;INF02@E=1,S=1031,G=0,T=0,P=0:@R=A,S=1000,V={0}:R=B,S=1044,V={1}:R=C,S=1023,V={2}:R=D,S=1001|1,V={3}:R=E,S=1022,V={4}:R=F,S=1012|3,V=&lt;&gt;Situation:",$B$1,$J$1,$R$1,$AM$5,$R$2)</f>
        <v>0</v>
      </c>
      <c r="G6" s="196"/>
      <c r="H6" s="198"/>
      <c r="I6" s="198"/>
      <c r="J6" s="198"/>
      <c r="K6" s="198"/>
      <c r="L6" s="198"/>
      <c r="M6" s="199"/>
      <c r="N6" s="199"/>
      <c r="O6" s="199"/>
      <c r="P6" s="199"/>
      <c r="Q6" s="199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2">
        <v>1</v>
      </c>
      <c r="AI6" s="192" t="s">
        <v>20</v>
      </c>
      <c r="AJ6" s="200" t="s">
        <v>314</v>
      </c>
      <c r="AL6" s="273" t="s">
        <v>532</v>
      </c>
      <c r="AM6" s="273" t="s">
        <v>533</v>
      </c>
    </row>
    <row r="7" spans="1:39" ht="34.5" customHeight="1" x14ac:dyDescent="0.25">
      <c r="A7" s="303" t="str">
        <f>IF(C4-F6&gt;0,"k","m")</f>
        <v>k</v>
      </c>
      <c r="B7" s="303"/>
      <c r="C7" s="314"/>
      <c r="D7" s="203"/>
      <c r="E7" s="309"/>
      <c r="F7" s="308"/>
      <c r="G7" s="196"/>
      <c r="H7" s="199"/>
      <c r="I7" s="199"/>
      <c r="J7" s="333"/>
      <c r="K7" s="334"/>
      <c r="L7" s="334"/>
      <c r="M7" s="334"/>
      <c r="N7" s="199"/>
      <c r="O7" s="199"/>
      <c r="P7" s="199"/>
      <c r="Q7" s="199"/>
      <c r="R7" s="196"/>
      <c r="S7" s="204"/>
      <c r="T7" s="196"/>
      <c r="U7" s="196"/>
      <c r="V7" s="196"/>
      <c r="W7" s="196"/>
      <c r="X7" s="196"/>
      <c r="Y7" s="196"/>
      <c r="Z7" s="196"/>
      <c r="AA7" s="196"/>
      <c r="AB7" s="196"/>
      <c r="AC7" s="192">
        <v>1</v>
      </c>
      <c r="AI7" s="192" t="s">
        <v>22</v>
      </c>
      <c r="AJ7" s="200" t="s">
        <v>315</v>
      </c>
      <c r="AL7" s="273" t="s">
        <v>316</v>
      </c>
      <c r="AM7" s="273" t="s">
        <v>534</v>
      </c>
    </row>
    <row r="8" spans="1:39" ht="15" customHeight="1" x14ac:dyDescent="0.25">
      <c r="A8" s="303"/>
      <c r="B8" s="303"/>
      <c r="C8" s="314"/>
      <c r="D8" s="203"/>
      <c r="E8" s="203"/>
      <c r="F8" s="203"/>
      <c r="G8" s="196"/>
      <c r="H8" s="199"/>
      <c r="I8" s="199"/>
      <c r="J8" s="334"/>
      <c r="K8" s="334"/>
      <c r="L8" s="334"/>
      <c r="M8" s="334"/>
      <c r="N8" s="199"/>
      <c r="O8" s="199"/>
      <c r="P8" s="199"/>
      <c r="Q8" s="199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2">
        <v>1</v>
      </c>
      <c r="AD8" s="192" t="s">
        <v>316</v>
      </c>
      <c r="AE8" s="205">
        <f>H15/C4</f>
        <v>0.92781785929621341</v>
      </c>
      <c r="AF8" s="206">
        <f>1-AE8</f>
        <v>7.218214070378659E-2</v>
      </c>
      <c r="AI8" s="192" t="s">
        <v>24</v>
      </c>
      <c r="AJ8" s="200" t="s">
        <v>317</v>
      </c>
      <c r="AL8" s="273" t="s">
        <v>535</v>
      </c>
      <c r="AM8" s="273" t="s">
        <v>490</v>
      </c>
    </row>
    <row r="9" spans="1:39" ht="27" customHeight="1" x14ac:dyDescent="0.25">
      <c r="A9" s="201"/>
      <c r="B9" s="201"/>
      <c r="C9" s="207" t="str">
        <f>IF(C4-F6&gt;0,"Hausse","Diminution")&amp;" de "&amp;TEXT(C4-F6,"# ### ### €")</f>
        <v>Hausse de 3 310 596 €</v>
      </c>
      <c r="D9" s="203"/>
      <c r="E9" s="203"/>
      <c r="F9" s="203"/>
      <c r="G9" s="196"/>
      <c r="H9" s="199"/>
      <c r="I9" s="199"/>
      <c r="J9" s="323"/>
      <c r="K9" s="323"/>
      <c r="L9" s="323"/>
      <c r="M9" s="323"/>
      <c r="N9" s="199"/>
      <c r="O9" s="199"/>
      <c r="P9" s="199"/>
      <c r="Q9" s="199"/>
      <c r="R9" s="196"/>
      <c r="S9" s="208"/>
      <c r="T9" s="196"/>
      <c r="U9" s="196"/>
      <c r="V9" s="196"/>
      <c r="W9" s="196"/>
      <c r="X9" s="196"/>
      <c r="Y9" s="196"/>
      <c r="Z9" s="196"/>
      <c r="AA9" s="196"/>
      <c r="AB9" s="196"/>
      <c r="AC9" s="192">
        <v>1</v>
      </c>
      <c r="AI9" s="192" t="s">
        <v>26</v>
      </c>
      <c r="AJ9" s="200" t="s">
        <v>318</v>
      </c>
      <c r="AL9" s="273" t="s">
        <v>536</v>
      </c>
      <c r="AM9" s="273" t="s">
        <v>538</v>
      </c>
    </row>
    <row r="10" spans="1:39" x14ac:dyDescent="0.2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2">
        <v>1</v>
      </c>
      <c r="AI10" s="192" t="s">
        <v>28</v>
      </c>
      <c r="AJ10" s="200" t="s">
        <v>319</v>
      </c>
      <c r="AL10" s="273" t="s">
        <v>539</v>
      </c>
      <c r="AM10" s="273" t="s">
        <v>298</v>
      </c>
    </row>
    <row r="11" spans="1:39" ht="15" customHeight="1" x14ac:dyDescent="0.25">
      <c r="A11" s="324" t="s">
        <v>475</v>
      </c>
      <c r="B11" s="324"/>
      <c r="C11" s="324"/>
      <c r="D11" s="324"/>
      <c r="E11" s="324"/>
      <c r="F11" s="324"/>
      <c r="G11" s="196"/>
      <c r="H11" s="325" t="s">
        <v>335</v>
      </c>
      <c r="I11" s="325"/>
      <c r="J11" s="209"/>
      <c r="K11" s="209"/>
      <c r="L11" s="332" t="s">
        <v>336</v>
      </c>
      <c r="M11" s="332"/>
      <c r="N11" s="332"/>
      <c r="O11" s="332"/>
      <c r="P11" s="332"/>
      <c r="Q11" s="332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2">
        <v>1</v>
      </c>
      <c r="AD11" s="192" t="s">
        <v>276</v>
      </c>
      <c r="AE11" s="205">
        <f>H22/C4</f>
        <v>0.99478667315206459</v>
      </c>
      <c r="AF11" s="206">
        <f>1-AE11</f>
        <v>5.2133268479354067E-3</v>
      </c>
      <c r="AI11" s="192" t="s">
        <v>30</v>
      </c>
      <c r="AJ11" s="200" t="s">
        <v>320</v>
      </c>
      <c r="AM11" s="273"/>
    </row>
    <row r="12" spans="1:39" ht="15" customHeight="1" x14ac:dyDescent="0.25">
      <c r="A12" s="324"/>
      <c r="B12" s="324"/>
      <c r="C12" s="324"/>
      <c r="D12" s="324"/>
      <c r="E12" s="324"/>
      <c r="F12" s="324"/>
      <c r="G12" s="196"/>
      <c r="H12" s="325"/>
      <c r="I12" s="325"/>
      <c r="J12" s="209"/>
      <c r="K12" s="209"/>
      <c r="L12" s="332"/>
      <c r="M12" s="332"/>
      <c r="N12" s="332"/>
      <c r="O12" s="332"/>
      <c r="P12" s="332"/>
      <c r="Q12" s="332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2">
        <v>1</v>
      </c>
      <c r="AI12" s="192" t="s">
        <v>32</v>
      </c>
      <c r="AJ12" s="200" t="s">
        <v>321</v>
      </c>
    </row>
    <row r="13" spans="1:39" ht="9.75" customHeight="1" x14ac:dyDescent="0.7">
      <c r="A13" s="210"/>
      <c r="B13" s="210"/>
      <c r="C13" s="210"/>
      <c r="D13" s="210"/>
      <c r="E13" s="326" t="str">
        <f>TEXT(A14/C4,"0%")&amp;" 
du CA"</f>
        <v>7% 
du CA</v>
      </c>
      <c r="F13" s="327" t="str">
        <f>IF(A14-A16&gt;0,"k","m")</f>
        <v>k</v>
      </c>
      <c r="G13" s="196"/>
      <c r="H13" s="211"/>
      <c r="I13" s="211"/>
      <c r="J13" s="209"/>
      <c r="K13" s="209"/>
      <c r="L13" s="332"/>
      <c r="M13" s="332"/>
      <c r="N13" s="332"/>
      <c r="O13" s="332"/>
      <c r="P13" s="332"/>
      <c r="Q13" s="332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2">
        <v>1</v>
      </c>
      <c r="AD13" s="192" t="s">
        <v>322</v>
      </c>
      <c r="AE13" s="205">
        <f>L15/C4</f>
        <v>0.98906081626342968</v>
      </c>
      <c r="AF13" s="206">
        <f>1-AE13</f>
        <v>1.0939183736570324E-2</v>
      </c>
      <c r="AI13" s="192" t="s">
        <v>34</v>
      </c>
      <c r="AJ13" s="200" t="s">
        <v>323</v>
      </c>
    </row>
    <row r="14" spans="1:39" ht="15" customHeight="1" x14ac:dyDescent="0.25">
      <c r="A14" s="305">
        <f>_xll.Assistant.XL.RIK_AC("AEO02____;INF02@E=1,S=1031,G=0,T=0,P=0,C=*-1:@R=A,S=1000,V={0}:R=B,S=1044,V={1}:R=C,S=1022,V={2}:R=D,S=1023,V={3}:R=E,S=1001|1,V={4}:R=F,S=1012|3,V=&lt;&gt;Situation:",$B$1,$J$1,$P$1,$R$1,$AM$6)</f>
        <v>238965.92</v>
      </c>
      <c r="B14" s="305"/>
      <c r="C14" s="305"/>
      <c r="D14" s="212"/>
      <c r="E14" s="326"/>
      <c r="F14" s="327"/>
      <c r="G14" s="196"/>
      <c r="H14" s="209"/>
      <c r="I14" s="209"/>
      <c r="J14" s="209"/>
      <c r="K14" s="209"/>
      <c r="L14" s="318" t="s">
        <v>537</v>
      </c>
      <c r="M14" s="318"/>
      <c r="N14" s="318"/>
      <c r="O14" s="318"/>
      <c r="P14" s="318"/>
      <c r="Q14" s="318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2">
        <v>1</v>
      </c>
      <c r="AI14" s="192" t="s">
        <v>36</v>
      </c>
      <c r="AJ14" s="200" t="s">
        <v>324</v>
      </c>
    </row>
    <row r="15" spans="1:39" ht="37.5" customHeight="1" x14ac:dyDescent="0.25">
      <c r="A15" s="305"/>
      <c r="B15" s="305"/>
      <c r="C15" s="305"/>
      <c r="D15" s="210"/>
      <c r="E15" s="326"/>
      <c r="F15" s="327"/>
      <c r="G15" s="196"/>
      <c r="H15" s="328">
        <f>_xll.Assistant.XL.RIK_AC("AEO02____;INF02@E=1,S=1031,G=0,T=0,P=0:@R=A,S=1000,V={0}:R=B,S=1044,V={1}:R=C,S=1022,V={2}:R=D,S=1023,V={3}:R=E,S=1001|1,V={4}:R=F,S=1012|3,V=&lt;&gt;Situation:",$B$1,$J$1,$P$1,$R$1,$AM$7)</f>
        <v>3071630.27</v>
      </c>
      <c r="I15" s="328"/>
      <c r="J15" s="209"/>
      <c r="K15" s="209"/>
      <c r="L15" s="329">
        <f>_xll.Assistant.XL.RIK_AC("AEO02____;INF02@E=1,S=1031,G=0,T=0,P=0:@R=A,S=1000,V={0}:R=B,S=1044,V={1}:R=C,S=1022,V={2}:R=D,S=1023,V={3}:R=E,S=1001|1,V={4}:R=F,S=1012|3,V=&lt;&gt;Situation:",$B$1,$J$1,$P$1,$R$1,$AM$10)</f>
        <v>3274380.97</v>
      </c>
      <c r="M15" s="329"/>
      <c r="N15" s="329"/>
      <c r="O15" s="329"/>
      <c r="P15" s="329"/>
      <c r="Q15" s="329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2">
        <v>1</v>
      </c>
      <c r="AI15" s="192" t="s">
        <v>38</v>
      </c>
      <c r="AJ15" s="200" t="s">
        <v>325</v>
      </c>
    </row>
    <row r="16" spans="1:39" ht="16.5" customHeight="1" x14ac:dyDescent="0.3">
      <c r="A16" s="213">
        <f>_xll.Assistant.XL.RIK_AC("AEO02____;INF02@E=1,S=1031,G=0,T=0,P=0,C=*-1:@R=A,S=1000,V={0}:R=B,S=1044,V={1}:R=C,S=1022,V={2}:R=D,S=1023,V={3}:R=E,S=1001|1,V=60*:",$B$1,$J$1,$R$2,$R$1)</f>
        <v>0</v>
      </c>
      <c r="B16" s="214"/>
      <c r="C16" s="210"/>
      <c r="D16" s="214"/>
      <c r="E16" s="326"/>
      <c r="F16" s="327"/>
      <c r="G16" s="196"/>
      <c r="H16" s="209"/>
      <c r="I16" s="209"/>
      <c r="J16" s="315" t="str">
        <f>TEXT(H15/C4,"0%")</f>
        <v>93%</v>
      </c>
      <c r="K16" s="315"/>
      <c r="L16" s="199"/>
      <c r="M16" s="199"/>
      <c r="N16" s="199"/>
      <c r="O16" s="199"/>
      <c r="P16" s="199"/>
      <c r="Q16" s="199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2">
        <v>1</v>
      </c>
      <c r="AI16" s="192" t="s">
        <v>40</v>
      </c>
      <c r="AJ16" s="200" t="s">
        <v>326</v>
      </c>
    </row>
    <row r="17" spans="1:36" ht="15.75" x14ac:dyDescent="0.25">
      <c r="A17" s="214"/>
      <c r="B17" s="214"/>
      <c r="C17" s="215"/>
      <c r="D17" s="214"/>
      <c r="E17" s="214"/>
      <c r="F17" s="215"/>
      <c r="G17" s="196"/>
      <c r="H17" s="216"/>
      <c r="I17" s="216"/>
      <c r="J17" s="300" t="s">
        <v>327</v>
      </c>
      <c r="K17" s="300"/>
      <c r="L17" s="217"/>
      <c r="M17" s="217"/>
      <c r="N17" s="199"/>
      <c r="O17" s="199"/>
      <c r="P17" s="199"/>
      <c r="Q17" s="199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2">
        <v>1</v>
      </c>
      <c r="AI17" s="192" t="s">
        <v>5</v>
      </c>
      <c r="AJ17" s="200" t="s">
        <v>326</v>
      </c>
    </row>
    <row r="18" spans="1:36" ht="15" customHeight="1" x14ac:dyDescent="0.25">
      <c r="A18" s="301" t="s">
        <v>328</v>
      </c>
      <c r="B18" s="301"/>
      <c r="C18" s="301"/>
      <c r="D18" s="301"/>
      <c r="E18" s="301"/>
      <c r="F18" s="301"/>
      <c r="G18" s="196"/>
      <c r="H18" s="302" t="s">
        <v>329</v>
      </c>
      <c r="I18" s="302"/>
      <c r="J18" s="210"/>
      <c r="K18" s="210"/>
      <c r="L18" s="319" t="str">
        <f>TEXT(L15/C4,"0%")&amp;"
 du CA"</f>
        <v>99%
 du CA</v>
      </c>
      <c r="M18" s="319"/>
      <c r="N18" s="319"/>
      <c r="O18" s="319"/>
      <c r="P18" s="319"/>
      <c r="Q18" s="319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2">
        <v>1</v>
      </c>
    </row>
    <row r="19" spans="1:36" ht="15" customHeight="1" x14ac:dyDescent="0.25">
      <c r="A19" s="301"/>
      <c r="B19" s="301"/>
      <c r="C19" s="301"/>
      <c r="D19" s="301"/>
      <c r="E19" s="301"/>
      <c r="F19" s="301"/>
      <c r="G19" s="196"/>
      <c r="H19" s="302"/>
      <c r="I19" s="302"/>
      <c r="J19" s="210"/>
      <c r="K19" s="210"/>
      <c r="L19" s="319"/>
      <c r="M19" s="319"/>
      <c r="N19" s="319"/>
      <c r="O19" s="319"/>
      <c r="P19" s="319"/>
      <c r="Q19" s="319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2">
        <v>1</v>
      </c>
    </row>
    <row r="20" spans="1:36" ht="20.25" customHeight="1" x14ac:dyDescent="0.25">
      <c r="A20" s="301"/>
      <c r="B20" s="301"/>
      <c r="C20" s="301"/>
      <c r="D20" s="301"/>
      <c r="E20" s="301"/>
      <c r="F20" s="301"/>
      <c r="G20" s="196"/>
      <c r="H20" s="316" t="s">
        <v>537</v>
      </c>
      <c r="I20" s="317"/>
      <c r="J20" s="210"/>
      <c r="K20" s="210"/>
      <c r="L20" s="319"/>
      <c r="M20" s="319"/>
      <c r="N20" s="319"/>
      <c r="O20" s="319"/>
      <c r="P20" s="319"/>
      <c r="Q20" s="319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2">
        <v>1</v>
      </c>
    </row>
    <row r="21" spans="1:36" ht="20.25" customHeight="1" x14ac:dyDescent="0.25">
      <c r="A21" s="209"/>
      <c r="B21" s="209"/>
      <c r="C21" s="209"/>
      <c r="D21" s="209"/>
      <c r="E21" s="209"/>
      <c r="F21" s="303" t="str">
        <f>IF(C22-E23&gt;=0,"k","m")</f>
        <v>k</v>
      </c>
      <c r="G21" s="196"/>
      <c r="H21" s="210"/>
      <c r="I21" s="210"/>
      <c r="J21" s="210"/>
      <c r="K21" s="210"/>
      <c r="L21" s="319"/>
      <c r="M21" s="319"/>
      <c r="N21" s="319"/>
      <c r="O21" s="319"/>
      <c r="P21" s="319"/>
      <c r="Q21" s="319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2">
        <v>1</v>
      </c>
    </row>
    <row r="22" spans="1:36" ht="62.25" customHeight="1" x14ac:dyDescent="0.25">
      <c r="A22" s="218"/>
      <c r="B22" s="218"/>
      <c r="C22" s="304">
        <f>_xll.Assistant.XL.RIK_AC("AEO02____;INF02@E=1,S=1031,G=0,T=0,P=0,C=*-1:@R=A,S=1000,V={0}:R=B,S=1044,V={1}:R=C,S=1022,V={2}:R=D,S=1023,V={3}:R=E,S=1001|1,V={4}:R=F,S=1012|3,V=&lt;&gt;Situation:",$B$1,$J$1,$P$1,$R$1,$AM$8)</f>
        <v>0</v>
      </c>
      <c r="D22" s="304"/>
      <c r="E22" s="304"/>
      <c r="F22" s="303"/>
      <c r="G22" s="196"/>
      <c r="H22" s="305">
        <f>_xll.Assistant.XL.RIK_AC("AEO02____;INF02@E=1,S=1031,G=0,T=0,P=0:@R=A,S=1000,V={0}:R=B,S=1044,V={1}:R=C,S=1022,V={2}:R=D,S=1023,V={3}:R=E,S=1001|1,V={4}:R=F,S=1012|3,V=&lt;&gt;Situation:",$B$1,$J$1,$P$1,$R$1,$AM$9)</f>
        <v>3293336.97</v>
      </c>
      <c r="I22" s="305"/>
      <c r="J22" s="210"/>
      <c r="K22" s="210"/>
      <c r="L22" s="319"/>
      <c r="M22" s="319"/>
      <c r="N22" s="319"/>
      <c r="O22" s="319"/>
      <c r="P22" s="319"/>
      <c r="Q22" s="319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2">
        <v>1</v>
      </c>
    </row>
    <row r="23" spans="1:36" ht="16.5" customHeight="1" x14ac:dyDescent="0.3">
      <c r="A23" s="216"/>
      <c r="B23" s="219"/>
      <c r="C23" s="309" t="s">
        <v>151</v>
      </c>
      <c r="D23" s="216"/>
      <c r="E23" s="308">
        <f>_xll.Assistant.XL.RIK_AC("AEO02____;INF02@E=1,S=1031,G=0,T=0,P=0,C=*-1:@R=A,S=1000,V={0}:R=B,S=1044,V={1}:R=C,S=1022,V={2}:R=D,S=1023,V={3}:R=E,S=1001|1,V={4}:R=F,S=1012|3,V=&lt;&gt;Situation:",$B$1,$J$1,$R$2,$R$1,$AM$8)</f>
        <v>0</v>
      </c>
      <c r="F23" s="216"/>
      <c r="G23" s="196"/>
      <c r="H23" s="210"/>
      <c r="I23" s="214"/>
      <c r="J23" s="306" t="str">
        <f>TEXT(H22/C4,"0%")</f>
        <v>99%</v>
      </c>
      <c r="K23" s="306"/>
      <c r="L23" s="285"/>
      <c r="M23" s="285"/>
      <c r="N23" s="285"/>
      <c r="O23" s="285"/>
      <c r="P23" s="285"/>
      <c r="Q23" s="285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2">
        <v>1</v>
      </c>
    </row>
    <row r="24" spans="1:36" ht="15" customHeight="1" x14ac:dyDescent="0.25">
      <c r="A24" s="216"/>
      <c r="B24" s="219"/>
      <c r="C24" s="309"/>
      <c r="D24" s="216"/>
      <c r="E24" s="308"/>
      <c r="F24" s="216"/>
      <c r="G24" s="196"/>
      <c r="H24" s="210"/>
      <c r="I24" s="210"/>
      <c r="J24" s="307" t="s">
        <v>327</v>
      </c>
      <c r="K24" s="307"/>
      <c r="L24" s="285"/>
      <c r="M24" s="285"/>
      <c r="N24" s="285"/>
      <c r="O24" s="285"/>
      <c r="P24" s="285"/>
      <c r="Q24" s="28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2">
        <v>1</v>
      </c>
    </row>
    <row r="25" spans="1:36" x14ac:dyDescent="0.25">
      <c r="A25" s="196"/>
      <c r="B25" s="204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2">
        <v>1</v>
      </c>
    </row>
    <row r="26" spans="1:36" x14ac:dyDescent="0.2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2">
        <v>1</v>
      </c>
    </row>
    <row r="27" spans="1:36" x14ac:dyDescent="0.2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2">
        <v>1</v>
      </c>
    </row>
    <row r="28" spans="1:36" x14ac:dyDescent="0.2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2">
        <v>1</v>
      </c>
    </row>
    <row r="29" spans="1:36" x14ac:dyDescent="0.2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2">
        <v>1</v>
      </c>
    </row>
    <row r="30" spans="1:36" ht="15" customHeight="1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2">
        <v>1</v>
      </c>
    </row>
    <row r="31" spans="1:36" ht="15" customHeight="1" x14ac:dyDescent="0.2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2">
        <v>1</v>
      </c>
    </row>
    <row r="32" spans="1:36" ht="15" customHeight="1" x14ac:dyDescent="0.2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2">
        <v>1</v>
      </c>
    </row>
    <row r="33" spans="1:53" x14ac:dyDescent="0.2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2">
        <v>1</v>
      </c>
    </row>
    <row r="34" spans="1:53" x14ac:dyDescent="0.2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2">
        <v>1</v>
      </c>
    </row>
    <row r="35" spans="1:53" x14ac:dyDescent="0.2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2">
        <v>1</v>
      </c>
    </row>
    <row r="36" spans="1:53" x14ac:dyDescent="0.2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2">
        <v>1</v>
      </c>
    </row>
    <row r="37" spans="1:53" ht="15" customHeight="1" x14ac:dyDescent="0.2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2">
        <v>1</v>
      </c>
    </row>
    <row r="38" spans="1:53" ht="15" customHeight="1" x14ac:dyDescent="0.2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2">
        <v>1</v>
      </c>
    </row>
    <row r="39" spans="1:53" x14ac:dyDescent="0.2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2">
        <v>1</v>
      </c>
    </row>
    <row r="40" spans="1:53" x14ac:dyDescent="0.2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2">
        <v>1</v>
      </c>
    </row>
    <row r="41" spans="1:53" x14ac:dyDescent="0.2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2">
        <v>1</v>
      </c>
      <c r="AD41" s="192">
        <v>1</v>
      </c>
      <c r="AE41" s="192">
        <v>1</v>
      </c>
      <c r="AF41" s="192">
        <v>1</v>
      </c>
      <c r="AG41" s="192">
        <v>1</v>
      </c>
      <c r="AH41" s="192">
        <v>1</v>
      </c>
      <c r="AI41" s="192">
        <v>1</v>
      </c>
      <c r="AK41" s="192">
        <v>1</v>
      </c>
      <c r="AL41" s="192">
        <v>1</v>
      </c>
      <c r="AM41" s="192">
        <v>1</v>
      </c>
      <c r="AN41" s="192">
        <v>1</v>
      </c>
      <c r="AO41" s="192">
        <v>1</v>
      </c>
      <c r="AP41" s="192">
        <v>1</v>
      </c>
      <c r="AQ41" s="192">
        <v>1</v>
      </c>
      <c r="AR41" s="192">
        <v>1</v>
      </c>
      <c r="AS41" s="192">
        <v>1</v>
      </c>
      <c r="AT41" s="192">
        <v>1</v>
      </c>
      <c r="AU41" s="192">
        <v>1</v>
      </c>
      <c r="AV41" s="192">
        <v>1</v>
      </c>
      <c r="AW41" s="192">
        <v>1</v>
      </c>
      <c r="AX41" s="192">
        <v>1</v>
      </c>
      <c r="AY41" s="192">
        <v>1</v>
      </c>
      <c r="AZ41" s="192">
        <v>1</v>
      </c>
      <c r="BA41" s="192">
        <v>1</v>
      </c>
    </row>
    <row r="42" spans="1:53" ht="21" x14ac:dyDescent="0.3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</row>
    <row r="43" spans="1:53" x14ac:dyDescent="0.2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G43" s="220"/>
      <c r="AH43" s="220"/>
    </row>
    <row r="45" spans="1:53" x14ac:dyDescent="0.25">
      <c r="AD45" s="221"/>
      <c r="AE45" s="221"/>
      <c r="AF45" s="222"/>
      <c r="AG45" s="223"/>
      <c r="AH45" s="223"/>
      <c r="AI45" s="224"/>
      <c r="AJ45" s="205"/>
    </row>
    <row r="46" spans="1:53" x14ac:dyDescent="0.25">
      <c r="AD46" s="221"/>
      <c r="AE46" s="225"/>
      <c r="AF46" s="226"/>
      <c r="AG46" s="223"/>
      <c r="AH46" s="223"/>
    </row>
    <row r="47" spans="1:53" x14ac:dyDescent="0.25">
      <c r="AD47" s="221"/>
      <c r="AE47" s="225"/>
      <c r="AF47" s="226"/>
      <c r="AG47" s="223"/>
      <c r="AH47" s="223"/>
    </row>
    <row r="48" spans="1:53" x14ac:dyDescent="0.25">
      <c r="AD48" s="221"/>
      <c r="AE48" s="225"/>
      <c r="AF48" s="226"/>
      <c r="AG48" s="223"/>
      <c r="AH48" s="223"/>
    </row>
    <row r="49" spans="30:34" x14ac:dyDescent="0.25">
      <c r="AD49" s="221"/>
      <c r="AE49" s="225"/>
      <c r="AF49" s="226"/>
      <c r="AG49" s="223"/>
      <c r="AH49" s="223"/>
    </row>
    <row r="50" spans="30:34" x14ac:dyDescent="0.25">
      <c r="AD50" s="221"/>
      <c r="AE50" s="225"/>
      <c r="AF50" s="226"/>
      <c r="AG50" s="223"/>
      <c r="AH50" s="223"/>
    </row>
    <row r="51" spans="30:34" x14ac:dyDescent="0.25">
      <c r="AD51" s="221"/>
      <c r="AE51" s="225"/>
      <c r="AF51" s="226"/>
      <c r="AG51" s="223"/>
      <c r="AH51" s="223"/>
    </row>
    <row r="52" spans="30:34" x14ac:dyDescent="0.25">
      <c r="AD52" s="221"/>
      <c r="AE52" s="225"/>
      <c r="AF52" s="226"/>
      <c r="AG52" s="223"/>
      <c r="AH52" s="223"/>
    </row>
    <row r="53" spans="30:34" x14ac:dyDescent="0.25">
      <c r="AD53" s="221"/>
      <c r="AE53" s="225"/>
      <c r="AF53" s="226"/>
      <c r="AG53" s="223"/>
      <c r="AH53" s="223"/>
    </row>
    <row r="54" spans="30:34" x14ac:dyDescent="0.25">
      <c r="AD54" s="227"/>
    </row>
    <row r="55" spans="30:34" x14ac:dyDescent="0.25">
      <c r="AD55" s="227"/>
      <c r="AE55" s="227"/>
    </row>
    <row r="56" spans="30:34" x14ac:dyDescent="0.25">
      <c r="AD56" s="227"/>
      <c r="AE56" s="227"/>
    </row>
    <row r="58" spans="30:34" x14ac:dyDescent="0.25">
      <c r="AD58" s="227"/>
    </row>
    <row r="59" spans="30:34" x14ac:dyDescent="0.25">
      <c r="AD59" s="227"/>
    </row>
    <row r="60" spans="30:34" x14ac:dyDescent="0.25">
      <c r="AD60" s="227"/>
    </row>
    <row r="62" spans="30:34" x14ac:dyDescent="0.25">
      <c r="AD62" s="227"/>
    </row>
    <row r="64" spans="30:34" x14ac:dyDescent="0.25">
      <c r="AG64" s="224"/>
    </row>
  </sheetData>
  <mergeCells count="41">
    <mergeCell ref="P1:P2"/>
    <mergeCell ref="J1:J2"/>
    <mergeCell ref="H1:I2"/>
    <mergeCell ref="L11:Q13"/>
    <mergeCell ref="J7:M8"/>
    <mergeCell ref="Q1:Q2"/>
    <mergeCell ref="J16:K16"/>
    <mergeCell ref="H20:I20"/>
    <mergeCell ref="L14:Q14"/>
    <mergeCell ref="L18:Q22"/>
    <mergeCell ref="E1:F2"/>
    <mergeCell ref="N1:N2"/>
    <mergeCell ref="M1:M2"/>
    <mergeCell ref="O1:O2"/>
    <mergeCell ref="J9:M9"/>
    <mergeCell ref="A11:F12"/>
    <mergeCell ref="H11:I12"/>
    <mergeCell ref="E13:E16"/>
    <mergeCell ref="F13:F16"/>
    <mergeCell ref="A14:C15"/>
    <mergeCell ref="H15:I15"/>
    <mergeCell ref="L15:Q15"/>
    <mergeCell ref="A4:B5"/>
    <mergeCell ref="C4:F5"/>
    <mergeCell ref="A1:A2"/>
    <mergeCell ref="B1:C2"/>
    <mergeCell ref="E6:E7"/>
    <mergeCell ref="F6:F7"/>
    <mergeCell ref="A7:B8"/>
    <mergeCell ref="C7:C8"/>
    <mergeCell ref="AD42:AO42"/>
    <mergeCell ref="J17:K17"/>
    <mergeCell ref="A18:F20"/>
    <mergeCell ref="H18:I19"/>
    <mergeCell ref="F21:F22"/>
    <mergeCell ref="C22:E22"/>
    <mergeCell ref="H22:I22"/>
    <mergeCell ref="J23:K23"/>
    <mergeCell ref="J24:K24"/>
    <mergeCell ref="E23:E24"/>
    <mergeCell ref="C23:C24"/>
  </mergeCells>
  <dataValidations count="1">
    <dataValidation type="list" allowBlank="1" showInputMessage="1" showErrorMessage="1" sqref="N1:N2" xr:uid="{00000000-0002-0000-0100-000000000000}">
      <formula1>$AI$5:$AI$16</formula1>
    </dataValidation>
  </dataValidations>
  <pageMargins left="0.23622047244094491" right="0.23622047244094491" top="0.74803149606299213" bottom="0.74803149606299213" header="0.31496062992125984" footer="0.31496062992125984"/>
  <pageSetup paperSize="9" scale="7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B06C-A568-4924-9008-9FC312379421}">
  <sheetPr>
    <tabColor theme="5"/>
    <pageSetUpPr fitToPage="1"/>
  </sheetPr>
  <dimension ref="A1:U112"/>
  <sheetViews>
    <sheetView showGridLines="0" zoomScaleNormal="100" workbookViewId="0">
      <selection activeCell="J4" sqref="J4"/>
    </sheetView>
  </sheetViews>
  <sheetFormatPr baseColWidth="10" defaultRowHeight="15" x14ac:dyDescent="0.25"/>
  <cols>
    <col min="1" max="1" width="19.42578125" style="49" bestFit="1" customWidth="1"/>
    <col min="2" max="2" width="29.85546875" style="49" bestFit="1" customWidth="1"/>
    <col min="3" max="3" width="14.7109375" style="49" customWidth="1"/>
    <col min="4" max="4" width="11.42578125" style="49"/>
    <col min="5" max="5" width="14" style="49" customWidth="1"/>
    <col min="6" max="6" width="20.42578125" style="49" customWidth="1"/>
    <col min="7" max="7" width="29.140625" style="49" bestFit="1" customWidth="1"/>
    <col min="8" max="8" width="11.85546875" style="49" bestFit="1" customWidth="1"/>
    <col min="9" max="9" width="4.28515625" style="49" customWidth="1"/>
    <col min="10" max="12" width="11.42578125" style="49"/>
    <col min="13" max="13" width="12.42578125" style="49" customWidth="1"/>
    <col min="14" max="16384" width="11.42578125" style="49"/>
  </cols>
  <sheetData>
    <row r="1" spans="1:21" s="291" customFormat="1" ht="3.75" customHeight="1" x14ac:dyDescent="0.2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15" customHeight="1" x14ac:dyDescent="0.35">
      <c r="A2" s="338" t="s">
        <v>300</v>
      </c>
      <c r="B2" s="338"/>
      <c r="C2" s="339" t="s">
        <v>463</v>
      </c>
      <c r="D2" s="339"/>
      <c r="E2" s="340" t="s">
        <v>5</v>
      </c>
      <c r="F2" s="341" t="s">
        <v>464</v>
      </c>
      <c r="G2" s="342" t="s">
        <v>5</v>
      </c>
      <c r="H2" s="336" t="s">
        <v>465</v>
      </c>
      <c r="I2" s="336"/>
      <c r="J2" s="343">
        <v>2017</v>
      </c>
      <c r="K2" s="339" t="s">
        <v>466</v>
      </c>
      <c r="L2" s="344" t="s">
        <v>142</v>
      </c>
      <c r="M2" s="345"/>
      <c r="N2" s="346"/>
      <c r="O2" s="286"/>
      <c r="P2" s="287"/>
      <c r="Q2" s="287"/>
      <c r="R2" s="287"/>
      <c r="S2" s="287"/>
      <c r="T2" s="287"/>
      <c r="U2" s="287"/>
    </row>
    <row r="3" spans="1:21" ht="21" customHeight="1" x14ac:dyDescent="0.35">
      <c r="A3" s="338"/>
      <c r="B3" s="338"/>
      <c r="C3" s="339"/>
      <c r="D3" s="339"/>
      <c r="E3" s="340"/>
      <c r="F3" s="341"/>
      <c r="G3" s="342"/>
      <c r="H3" s="336"/>
      <c r="I3" s="336"/>
      <c r="J3" s="343"/>
      <c r="K3" s="339"/>
      <c r="L3" s="344"/>
      <c r="M3" s="345"/>
      <c r="N3" s="346"/>
      <c r="O3" s="288"/>
      <c r="P3" s="287"/>
      <c r="Q3" s="287"/>
      <c r="R3" s="287"/>
      <c r="S3" s="287"/>
      <c r="T3" s="287"/>
      <c r="U3" s="287"/>
    </row>
    <row r="4" spans="1:21" x14ac:dyDescent="0.2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</row>
    <row r="6" spans="1:21" ht="18" x14ac:dyDescent="0.25">
      <c r="F6" s="337" t="s">
        <v>540</v>
      </c>
      <c r="G6" s="337"/>
    </row>
    <row r="7" spans="1:21" x14ac:dyDescent="0.25">
      <c r="F7" s="349" t="s">
        <v>301</v>
      </c>
      <c r="G7" s="349"/>
    </row>
    <row r="8" spans="1:21" x14ac:dyDescent="0.25">
      <c r="E8" s="59" t="s">
        <v>267</v>
      </c>
      <c r="F8" s="347">
        <f>_xll.Assistant.XL.RIK_AC("AEO02____;INF01@E=1,S=1031,G=0,T=0,P=0:@R=A,S=1000,V={0}:R=B,S=1010|1,V={1}:R=C,S=1006|1,V={2}:R=D,S=1022,V={3}:R=E,S=1023,V={4}:R=F,S=1047,V=OUI:R=G,S=1014|3,V=&lt;&gt;Situation:",$E$2,$G$2,$E8,$J$2,$L$2)</f>
        <v>821895.65</v>
      </c>
      <c r="G8" s="347"/>
    </row>
    <row r="9" spans="1:21" x14ac:dyDescent="0.25">
      <c r="E9" s="59"/>
      <c r="F9" s="347"/>
      <c r="G9" s="347"/>
    </row>
    <row r="10" spans="1:21" ht="15" customHeight="1" x14ac:dyDescent="0.25">
      <c r="B10" s="350">
        <f>F12/(F8+F12)</f>
        <v>0.20166171608185654</v>
      </c>
      <c r="C10" s="350"/>
      <c r="E10" s="59"/>
    </row>
    <row r="11" spans="1:21" ht="15" customHeight="1" x14ac:dyDescent="0.25">
      <c r="B11" s="350"/>
      <c r="C11" s="350"/>
      <c r="E11" s="59"/>
      <c r="F11" s="349" t="s">
        <v>302</v>
      </c>
      <c r="G11" s="349"/>
    </row>
    <row r="12" spans="1:21" ht="15" customHeight="1" x14ac:dyDescent="0.25">
      <c r="B12" s="350"/>
      <c r="C12" s="350"/>
      <c r="E12" s="59" t="s">
        <v>129</v>
      </c>
      <c r="F12" s="347">
        <f>_xll.Assistant.XL.RIK_AC("AEO02____;INF01@E=1,S=1031,G=0,T=0,P=0,C=*-1:@R=A,S=1000,V={0}:R=B,S=1010|1,V={1}:R=C,S=1006|1,V={2}:R=D,S=1022,V={3}:R=E,S=1023,V={4}:R=F,S=1047,V=OUI:R=G,S=1014|3,V=&lt;&gt;Situation:",$E$2,$G$2,$E12,$J$2,$L$2)</f>
        <v>207612.34999999998</v>
      </c>
      <c r="G12" s="347"/>
    </row>
    <row r="13" spans="1:21" ht="15" customHeight="1" x14ac:dyDescent="0.25">
      <c r="B13" s="350"/>
      <c r="C13" s="350"/>
      <c r="E13" s="59"/>
      <c r="F13" s="347"/>
      <c r="G13" s="347"/>
    </row>
    <row r="14" spans="1:21" x14ac:dyDescent="0.25">
      <c r="E14" s="59"/>
    </row>
    <row r="15" spans="1:21" x14ac:dyDescent="0.25">
      <c r="E15" s="59"/>
      <c r="F15" s="349" t="s">
        <v>303</v>
      </c>
      <c r="G15" s="349"/>
    </row>
    <row r="16" spans="1:21" ht="15" customHeight="1" x14ac:dyDescent="0.25">
      <c r="B16" s="289">
        <f>1-B10</f>
        <v>0.79833828391814343</v>
      </c>
      <c r="E16" s="59" t="s">
        <v>304</v>
      </c>
      <c r="F16" s="347">
        <f>_xll.Assistant.XL.RIK_AC("AEO02____;INF01@E=1,S=1031,G=0,T=0,P=0:@R=A,S=1000,V={0}:R=B,S=1010|1,V={1}:R=C,S=1006|1,V={2}:R=D,S=1022,V={3}:R=E,S=1023,V={4}:R=F,S=1047,V=OUI:R=G,S=1014|3,V=&lt;&gt;Situation:",$E$2,$G$2,$E16,$J$2,$L$2)</f>
        <v>614283.30000000005</v>
      </c>
      <c r="G16" s="347"/>
    </row>
    <row r="17" spans="1:11" ht="15" customHeight="1" x14ac:dyDescent="0.25">
      <c r="C17" s="59"/>
      <c r="E17" s="59"/>
      <c r="F17" s="347"/>
      <c r="G17" s="347"/>
    </row>
    <row r="18" spans="1:11" x14ac:dyDescent="0.25">
      <c r="C18" s="59"/>
    </row>
    <row r="19" spans="1:11" x14ac:dyDescent="0.25">
      <c r="C19" s="59"/>
      <c r="J19" s="188"/>
    </row>
    <row r="20" spans="1:11" ht="17.25" x14ac:dyDescent="0.3">
      <c r="A20" s="348" t="s">
        <v>305</v>
      </c>
      <c r="B20" s="348"/>
      <c r="C20" s="348"/>
      <c r="F20" s="348" t="s">
        <v>306</v>
      </c>
      <c r="G20" s="348"/>
      <c r="H20" s="348"/>
      <c r="J20" s="290"/>
      <c r="K20" s="290"/>
    </row>
    <row r="21" spans="1:11" x14ac:dyDescent="0.25">
      <c r="A21" s="49" t="str">
        <f>_xll.Assistant.XL.RIK_AL("AEO02__2_0_1,F=B='1',U='0',I='0',FN='Century Gothic',FS='10',FC='#FFFFFF',BC='#000080',AH='1',AV='1',Br=[$top-$bottom],BrS='1',BrC='#778899'_1,C=Total,F=B='1',U='0',I='0',FN='Century Gothic',FS='10',FC='#000000',BC='#FFF"&amp;"FFF',AH='1',AV='1',Br=[$top-$bottom],BrS='1',BrC='#778899'_0_0_0_1_D=8x3;INF01@L=N° Compte,E=0,G=0,T=0,P=0,F=[1006|1],Y=1,O=NF='Texte'_B='0'_U='0'_I='0'_FN='Century Gothic'_FS='10'_FC='#000000'_BC='#FFFFFF'_AH='1'_AV='1'"&amp;"_Br=[]_BrS='0'_BrC='#FFFFFF'_WpT='0':L=Libellé Compte,E=0,G=0,T=0,P=0,F=[1006|3],Y=1,O=NF='Texte'_B='0'_U='0'_I='0'_FN='Century Gothic'_FS='10'_FC='#000000'_BC='#FFFFFF'_AH='1'_AV='1'_Br=[]_BrS='0'_BrC='#FFFFFF'_WpT='0':"&amp;"E=1,S=1031,G=0,T=1,P=0,O=NF='Nombre'_B='0'_U='0'_I='0'_FN='Century Gothic'_FS='10'_FC='#000000'_BC='#FFFFFF'_AH='3'_AV='1'_Br=[]_BrS='0'_BrC='#FFFFFF'_WpT='0':@R=A,S=1000,V={0}:R=B,S=1022,V={1}:R=C,S=1023,V={2}:R=D,S=101"&amp;"0|1,V={3}:R=E,S=1006|1,V=7*:R=F,S=1047,V=OUI:R=G,S=1014|3,V=&lt;&gt;Situation:",$E$2,$J$2,$L$2,$G$2)</f>
        <v/>
      </c>
      <c r="C21" s="59"/>
      <c r="F21" s="49" t="str">
        <f>_xll.Assistant.XL.RIK_AL("AEO02__2_0_1,F=B='1',U='0',I='0',FN='Century Gothic',FS='10',FC='#FFFFFF',BC='#000080',AH='1',AV='1',Br=[$top-$bottom],BrS='1',BrC='#778899'_1,C=Total,F=B='1',U='0',I='0',FN='Century Gothic',FS='10',FC='#000000',BC='#FFF"&amp;"FFF',AH='1',AV='1',Br=[$top-$bottom],BrS='1',BrC='#778899'_0_0_0_1_D=16x3;INF01@L=N° Compte,E=0,G=0,T=0,P=0,F=[1006|1],Y=1,O=NF='Texte'_B='0'_U='0'_I='0'_FN='Century Gothic'_FS='10'_FC='#000000'_BC='#FFFFFF'_AH='1'_AV='1"&amp;"'_Br=[]_BrS='0'_BrC='#FFFFFF'_WpT='0':L=Libellé Compte,E=0,G=0,T=0,P=0,F=[1006|3],Y=1,O=NF='Texte'_B='0'_U='0'_I='0'_FN='Century Gothic'_FS='10'_FC='#000000'_BC='#FFFFFF'_AH='1'_AV='1'_Br=[]_BrS='0'_BrC='#FFFFFF'_WpT='0'"&amp;":E=1,S=1031,G=0,T=0,P=0,O=NF='Nombre'_B='0'_U='0'_I='0'_FN='Century Gothic'_FS='10'_FC='#000000'_BC='#FFFFFF'_AH='3'_AV='1'_Br=[]_BrS='0'_BrC='#FFFFFF'_WpT='0':@R=A,S=1000,V={0}:R=B,S=1022,V={1}:R=C,S=1023,V={2}:R=D,S=10"&amp;"10|1,V={3}:R=E,S=1006|1,V=6*:R=F,S=1047,V=OUI:R=G,S=1014|3,V=&lt;&gt;Situation:",$E$2,$J$2,$L$2,$G$2)</f>
        <v/>
      </c>
      <c r="J21" s="290"/>
      <c r="K21" s="290"/>
    </row>
    <row r="22" spans="1:11" x14ac:dyDescent="0.25">
      <c r="A22" s="292" t="s">
        <v>126</v>
      </c>
      <c r="B22" s="292" t="s">
        <v>127</v>
      </c>
      <c r="C22" s="292" t="s">
        <v>574</v>
      </c>
      <c r="F22" s="292" t="s">
        <v>126</v>
      </c>
      <c r="G22" s="292" t="s">
        <v>127</v>
      </c>
      <c r="H22" s="292" t="s">
        <v>574</v>
      </c>
    </row>
    <row r="23" spans="1:11" x14ac:dyDescent="0.25">
      <c r="A23" s="233" t="s">
        <v>572</v>
      </c>
      <c r="B23" s="233" t="s">
        <v>573</v>
      </c>
      <c r="C23" s="235">
        <v>552414.37</v>
      </c>
      <c r="F23" s="233" t="s">
        <v>59</v>
      </c>
      <c r="G23" s="233" t="s">
        <v>60</v>
      </c>
      <c r="H23" s="235">
        <v>-44063.37</v>
      </c>
    </row>
    <row r="24" spans="1:11" x14ac:dyDescent="0.25">
      <c r="A24" s="233" t="s">
        <v>106</v>
      </c>
      <c r="B24" s="233" t="s">
        <v>107</v>
      </c>
      <c r="C24" s="235">
        <v>30208.36</v>
      </c>
      <c r="F24" s="233" t="s">
        <v>564</v>
      </c>
      <c r="G24" s="233" t="s">
        <v>565</v>
      </c>
      <c r="H24" s="235">
        <v>-214</v>
      </c>
    </row>
    <row r="25" spans="1:11" x14ac:dyDescent="0.25">
      <c r="A25" s="233" t="s">
        <v>108</v>
      </c>
      <c r="B25" s="233" t="s">
        <v>109</v>
      </c>
      <c r="C25" s="235">
        <v>9107.2800000000007</v>
      </c>
      <c r="F25" s="233" t="s">
        <v>566</v>
      </c>
      <c r="G25" s="233" t="s">
        <v>567</v>
      </c>
      <c r="H25" s="235">
        <v>-21902.52</v>
      </c>
    </row>
    <row r="26" spans="1:11" x14ac:dyDescent="0.25">
      <c r="A26" s="233" t="s">
        <v>110</v>
      </c>
      <c r="B26" s="233" t="s">
        <v>111</v>
      </c>
      <c r="C26" s="235">
        <v>92217.5</v>
      </c>
      <c r="F26" s="233" t="s">
        <v>61</v>
      </c>
      <c r="G26" s="233" t="s">
        <v>62</v>
      </c>
      <c r="H26" s="235">
        <v>-1967.02</v>
      </c>
    </row>
    <row r="27" spans="1:11" x14ac:dyDescent="0.25">
      <c r="A27" s="233" t="s">
        <v>112</v>
      </c>
      <c r="B27" s="233" t="s">
        <v>113</v>
      </c>
      <c r="C27" s="235">
        <v>137908.14000000001</v>
      </c>
      <c r="F27" s="233" t="s">
        <v>65</v>
      </c>
      <c r="G27" s="233" t="s">
        <v>66</v>
      </c>
      <c r="H27" s="235">
        <v>-59562.02</v>
      </c>
    </row>
    <row r="28" spans="1:11" x14ac:dyDescent="0.25">
      <c r="A28" s="233" t="s">
        <v>114</v>
      </c>
      <c r="B28" s="233" t="s">
        <v>115</v>
      </c>
      <c r="C28" s="235">
        <v>40</v>
      </c>
      <c r="F28" s="233" t="s">
        <v>67</v>
      </c>
      <c r="G28" s="233" t="s">
        <v>68</v>
      </c>
      <c r="H28" s="235">
        <v>-3458.21</v>
      </c>
    </row>
    <row r="29" spans="1:11" x14ac:dyDescent="0.25">
      <c r="A29" s="234" t="s">
        <v>2</v>
      </c>
      <c r="B29" s="234"/>
      <c r="C29" s="236">
        <v>821895.65</v>
      </c>
      <c r="F29" s="233" t="s">
        <v>69</v>
      </c>
      <c r="G29" s="233" t="s">
        <v>70</v>
      </c>
      <c r="H29" s="235">
        <v>-19390.689999999999</v>
      </c>
    </row>
    <row r="30" spans="1:11" x14ac:dyDescent="0.25">
      <c r="A30" s="22"/>
      <c r="B30" s="22"/>
      <c r="C30" s="23"/>
      <c r="F30" s="233" t="s">
        <v>71</v>
      </c>
      <c r="G30" s="233" t="s">
        <v>72</v>
      </c>
      <c r="H30" s="235">
        <v>-38358.370000000003</v>
      </c>
    </row>
    <row r="31" spans="1:11" x14ac:dyDescent="0.25">
      <c r="A31" s="47"/>
      <c r="B31" s="47"/>
      <c r="C31" s="48"/>
      <c r="F31" s="233" t="s">
        <v>73</v>
      </c>
      <c r="G31" s="233" t="s">
        <v>74</v>
      </c>
      <c r="H31" s="235">
        <v>-8220</v>
      </c>
    </row>
    <row r="32" spans="1:11" x14ac:dyDescent="0.25">
      <c r="A32" s="47"/>
      <c r="B32" s="47"/>
      <c r="C32" s="48"/>
      <c r="F32" s="233" t="s">
        <v>75</v>
      </c>
      <c r="G32" s="233" t="s">
        <v>76</v>
      </c>
      <c r="H32" s="235">
        <v>-5000</v>
      </c>
    </row>
    <row r="33" spans="6:8" x14ac:dyDescent="0.25">
      <c r="F33" s="233" t="s">
        <v>81</v>
      </c>
      <c r="G33" s="233" t="s">
        <v>82</v>
      </c>
      <c r="H33" s="235">
        <v>-1809.74</v>
      </c>
    </row>
    <row r="34" spans="6:8" x14ac:dyDescent="0.25">
      <c r="F34" s="233" t="s">
        <v>85</v>
      </c>
      <c r="G34" s="233" t="s">
        <v>86</v>
      </c>
      <c r="H34" s="235">
        <v>-530</v>
      </c>
    </row>
    <row r="35" spans="6:8" x14ac:dyDescent="0.25">
      <c r="F35" s="233" t="s">
        <v>91</v>
      </c>
      <c r="G35" s="233" t="s">
        <v>92</v>
      </c>
      <c r="H35" s="235">
        <v>-52</v>
      </c>
    </row>
    <row r="36" spans="6:8" x14ac:dyDescent="0.25">
      <c r="F36" s="233" t="s">
        <v>93</v>
      </c>
      <c r="G36" s="233" t="s">
        <v>94</v>
      </c>
      <c r="H36" s="235">
        <v>-3084.41</v>
      </c>
    </row>
    <row r="37" spans="6:8" x14ac:dyDescent="0.25">
      <c r="F37" s="234" t="s">
        <v>2</v>
      </c>
      <c r="G37" s="234"/>
      <c r="H37" s="236">
        <v>-207612.35</v>
      </c>
    </row>
    <row r="38" spans="6:8" x14ac:dyDescent="0.25">
      <c r="F38" s="22"/>
      <c r="G38" s="22"/>
      <c r="H38" s="23"/>
    </row>
    <row r="39" spans="6:8" x14ac:dyDescent="0.25">
      <c r="F39"/>
      <c r="G39"/>
      <c r="H39"/>
    </row>
    <row r="40" spans="6:8" x14ac:dyDescent="0.25">
      <c r="F40"/>
      <c r="G40"/>
      <c r="H40"/>
    </row>
    <row r="41" spans="6:8" x14ac:dyDescent="0.25">
      <c r="F41"/>
      <c r="G41"/>
      <c r="H41"/>
    </row>
    <row r="42" spans="6:8" x14ac:dyDescent="0.25">
      <c r="F42"/>
      <c r="G42"/>
      <c r="H42"/>
    </row>
    <row r="43" spans="6:8" x14ac:dyDescent="0.25">
      <c r="F43" s="47"/>
      <c r="G43" s="47"/>
      <c r="H43" s="48"/>
    </row>
    <row r="49" spans="1:3" x14ac:dyDescent="0.25">
      <c r="A49" s="47"/>
      <c r="B49" s="47"/>
      <c r="C49" s="48"/>
    </row>
    <row r="112" spans="6:8" x14ac:dyDescent="0.25">
      <c r="F112" s="47"/>
      <c r="G112" s="47"/>
      <c r="H112" s="48"/>
    </row>
  </sheetData>
  <mergeCells count="21">
    <mergeCell ref="F16:G17"/>
    <mergeCell ref="A20:C20"/>
    <mergeCell ref="F20:H20"/>
    <mergeCell ref="F7:G7"/>
    <mergeCell ref="F8:G9"/>
    <mergeCell ref="B10:C13"/>
    <mergeCell ref="F11:G11"/>
    <mergeCell ref="F12:G13"/>
    <mergeCell ref="F15:G15"/>
    <mergeCell ref="J2:J3"/>
    <mergeCell ref="K2:K3"/>
    <mergeCell ref="L2:L3"/>
    <mergeCell ref="M2:M3"/>
    <mergeCell ref="N2:N3"/>
    <mergeCell ref="H2:I3"/>
    <mergeCell ref="F6:G6"/>
    <mergeCell ref="A2:B3"/>
    <mergeCell ref="C2:D3"/>
    <mergeCell ref="E2:E3"/>
    <mergeCell ref="F2:F3"/>
    <mergeCell ref="G2:G3"/>
  </mergeCells>
  <pageMargins left="0.25" right="0.25" top="0.31" bottom="0.75" header="0.3" footer="0.3"/>
  <pageSetup paperSize="9" scale="6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autoPageBreaks="0" fitToPage="1"/>
  </sheetPr>
  <dimension ref="A1:U23"/>
  <sheetViews>
    <sheetView showGridLines="0" topLeftCell="C1" zoomScale="70" zoomScaleNormal="70" workbookViewId="0">
      <selection activeCell="N25" sqref="N25"/>
    </sheetView>
  </sheetViews>
  <sheetFormatPr baseColWidth="10" defaultColWidth="10.28515625" defaultRowHeight="18.75" customHeight="1" outlineLevelCol="1" x14ac:dyDescent="0.25"/>
  <cols>
    <col min="1" max="1" width="46" style="135" hidden="1" customWidth="1" outlineLevel="1"/>
    <col min="2" max="2" width="51" style="247" hidden="1" customWidth="1" outlineLevel="1"/>
    <col min="3" max="3" width="46.5703125" style="135" customWidth="1" collapsed="1"/>
    <col min="4" max="4" width="3" style="135" customWidth="1"/>
    <col min="5" max="5" width="46.5703125" style="135" customWidth="1"/>
    <col min="6" max="6" width="4.42578125" style="135" customWidth="1"/>
    <col min="7" max="7" width="46.5703125" style="135" customWidth="1"/>
    <col min="8" max="12" width="31.7109375" style="135" hidden="1" customWidth="1" outlineLevel="1"/>
    <col min="13" max="13" width="3" style="135" customWidth="1" collapsed="1"/>
    <col min="14" max="14" width="46.5703125" style="135" customWidth="1"/>
    <col min="15" max="15" width="3" style="135" customWidth="1"/>
    <col min="16" max="18" width="15.7109375" style="135" customWidth="1"/>
    <col min="19" max="19" width="9.5703125" style="135" customWidth="1"/>
    <col min="20" max="20" width="10.28515625" style="135"/>
    <col min="21" max="22" width="11.42578125" style="135" customWidth="1"/>
    <col min="23" max="16384" width="10.28515625" style="135"/>
  </cols>
  <sheetData>
    <row r="1" spans="1:21" ht="18.75" customHeight="1" x14ac:dyDescent="0.25">
      <c r="C1" s="352" t="s">
        <v>272</v>
      </c>
      <c r="D1" s="352"/>
      <c r="E1" s="352"/>
      <c r="N1" s="136" t="s">
        <v>132</v>
      </c>
      <c r="O1" s="351" t="s">
        <v>468</v>
      </c>
      <c r="P1" s="351"/>
      <c r="Q1" s="351" t="s">
        <v>131</v>
      </c>
      <c r="R1" s="351"/>
    </row>
    <row r="2" spans="1:21" ht="38.25" customHeight="1" x14ac:dyDescent="0.25">
      <c r="C2" s="352"/>
      <c r="D2" s="352"/>
      <c r="E2" s="352"/>
      <c r="N2" s="137" t="s">
        <v>5</v>
      </c>
      <c r="O2" s="358" t="s">
        <v>56</v>
      </c>
      <c r="P2" s="358"/>
      <c r="Q2" s="359">
        <v>2017</v>
      </c>
      <c r="R2" s="359"/>
    </row>
    <row r="3" spans="1:21" ht="4.5" customHeight="1" thickBot="1" x14ac:dyDescent="0.3"/>
    <row r="4" spans="1:21" s="138" customFormat="1" ht="24" customHeight="1" thickBot="1" x14ac:dyDescent="0.3">
      <c r="B4" s="248"/>
      <c r="C4" s="139" t="s">
        <v>273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21" s="141" customFormat="1" ht="6.75" customHeight="1" x14ac:dyDescent="0.3">
      <c r="B5" s="24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21" ht="22.5" customHeight="1" x14ac:dyDescent="0.25">
      <c r="C6" s="143" t="s">
        <v>274</v>
      </c>
      <c r="D6" s="144"/>
      <c r="E6" s="143" t="s">
        <v>275</v>
      </c>
      <c r="F6" s="145"/>
      <c r="G6" s="143" t="s">
        <v>276</v>
      </c>
      <c r="H6" s="146"/>
      <c r="I6" s="146"/>
      <c r="J6" s="146"/>
      <c r="K6" s="146"/>
      <c r="L6" s="146"/>
      <c r="M6" s="145"/>
      <c r="N6" s="143" t="s">
        <v>277</v>
      </c>
      <c r="O6" s="145"/>
      <c r="P6" s="360" t="s">
        <v>278</v>
      </c>
      <c r="Q6" s="361"/>
      <c r="R6" s="362"/>
      <c r="S6" s="147"/>
    </row>
    <row r="7" spans="1:21" ht="35.25" customHeight="1" x14ac:dyDescent="0.25">
      <c r="C7" s="148">
        <f>E15</f>
        <v>4388981.95</v>
      </c>
      <c r="D7" s="149"/>
      <c r="E7" s="148">
        <f>E17</f>
        <v>2283214.1599999997</v>
      </c>
      <c r="F7" s="150"/>
      <c r="G7" s="148">
        <f>E20</f>
        <v>2228827.1299999994</v>
      </c>
      <c r="H7" s="151"/>
      <c r="I7" s="151"/>
      <c r="J7" s="151"/>
      <c r="K7" s="151"/>
      <c r="L7" s="151"/>
      <c r="M7" s="150"/>
      <c r="N7" s="148">
        <f>E22</f>
        <v>2209871.1299999994</v>
      </c>
      <c r="O7" s="152"/>
      <c r="P7" s="363">
        <f>E23</f>
        <v>2264258.1599999992</v>
      </c>
      <c r="Q7" s="364"/>
      <c r="R7" s="365"/>
    </row>
    <row r="8" spans="1:21" s="153" customFormat="1" ht="18.75" customHeight="1" x14ac:dyDescent="0.25">
      <c r="B8" s="250"/>
      <c r="C8" s="154" t="str">
        <f>N15</f>
        <v/>
      </c>
      <c r="D8" s="155"/>
      <c r="E8" s="156" t="str">
        <f>N17</f>
        <v/>
      </c>
      <c r="F8" s="157"/>
      <c r="G8" s="156" t="str">
        <f>N20</f>
        <v/>
      </c>
      <c r="H8" s="158"/>
      <c r="I8" s="158"/>
      <c r="J8" s="158"/>
      <c r="K8" s="158"/>
      <c r="L8" s="158"/>
      <c r="M8" s="157"/>
      <c r="N8" s="156" t="str">
        <f>N22</f>
        <v/>
      </c>
      <c r="O8" s="159"/>
      <c r="P8" s="366" t="str">
        <f>N23</f>
        <v/>
      </c>
      <c r="Q8" s="367"/>
      <c r="R8" s="368"/>
      <c r="S8" s="160"/>
      <c r="U8" s="135"/>
    </row>
    <row r="9" spans="1:21" ht="18.75" customHeight="1" x14ac:dyDescent="0.2">
      <c r="C9" s="161"/>
      <c r="D9" s="162"/>
      <c r="E9" s="161"/>
      <c r="F9" s="162"/>
      <c r="G9" s="161"/>
      <c r="H9" s="163"/>
      <c r="I9" s="163"/>
      <c r="J9" s="163"/>
      <c r="K9" s="163"/>
      <c r="L9" s="163"/>
      <c r="M9" s="162"/>
      <c r="N9" s="161"/>
      <c r="O9" s="164"/>
      <c r="P9" s="355"/>
      <c r="Q9" s="356"/>
      <c r="R9" s="357"/>
      <c r="S9" s="162"/>
    </row>
    <row r="10" spans="1:21" ht="18.75" customHeight="1" x14ac:dyDescent="0.25">
      <c r="C10" s="165"/>
      <c r="E10" s="166"/>
      <c r="G10" s="165"/>
      <c r="H10" s="141"/>
      <c r="I10" s="141"/>
      <c r="J10" s="141"/>
      <c r="K10" s="141"/>
      <c r="L10" s="141"/>
      <c r="N10" s="165"/>
      <c r="P10" s="167"/>
      <c r="Q10" s="168"/>
      <c r="R10" s="169"/>
    </row>
    <row r="11" spans="1:21" ht="6.75" customHeight="1" thickBot="1" x14ac:dyDescent="0.3"/>
    <row r="12" spans="1:21" s="138" customFormat="1" ht="24" customHeight="1" thickBot="1" x14ac:dyDescent="0.3">
      <c r="B12" s="248"/>
      <c r="C12" s="170" t="s">
        <v>279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21" ht="11.25" customHeight="1" x14ac:dyDescent="0.25">
      <c r="E13" s="172">
        <f>Q2</f>
        <v>2017</v>
      </c>
      <c r="F13" s="172"/>
      <c r="G13" s="172">
        <f>E13-1</f>
        <v>2016</v>
      </c>
      <c r="H13" s="172">
        <f>$G$13-3</f>
        <v>2013</v>
      </c>
      <c r="I13" s="172">
        <f>$G$13-2</f>
        <v>2014</v>
      </c>
      <c r="J13" s="172">
        <f>$G$13-1</f>
        <v>2015</v>
      </c>
      <c r="K13" s="172">
        <f>G13</f>
        <v>2016</v>
      </c>
      <c r="L13" s="172">
        <f>E13</f>
        <v>2017</v>
      </c>
      <c r="M13" s="172"/>
    </row>
    <row r="14" spans="1:21" ht="28.5" customHeight="1" x14ac:dyDescent="0.25">
      <c r="A14" s="253" t="s">
        <v>482</v>
      </c>
      <c r="B14" s="253" t="s">
        <v>481</v>
      </c>
      <c r="C14" s="143" t="s">
        <v>280</v>
      </c>
      <c r="D14" s="143"/>
      <c r="E14" s="143" t="str">
        <f>"ANNÉE EN 
COURS"</f>
        <v>ANNÉE EN 
COURS</v>
      </c>
      <c r="F14" s="143"/>
      <c r="G14" s="143" t="str">
        <f>"ANNÉE PRÉCÉDENTE"</f>
        <v>ANNÉE PRÉCÉDENTE</v>
      </c>
      <c r="H14" s="143" t="s">
        <v>281</v>
      </c>
      <c r="I14" s="143" t="s">
        <v>282</v>
      </c>
      <c r="J14" s="143" t="s">
        <v>283</v>
      </c>
      <c r="K14" s="143" t="s">
        <v>282</v>
      </c>
      <c r="L14" s="143" t="s">
        <v>284</v>
      </c>
      <c r="M14" s="143"/>
      <c r="N14" s="143" t="s">
        <v>285</v>
      </c>
      <c r="O14" s="143"/>
      <c r="P14" s="360" t="s">
        <v>286</v>
      </c>
      <c r="Q14" s="361"/>
      <c r="R14" s="362"/>
    </row>
    <row r="15" spans="1:21" ht="18.75" customHeight="1" x14ac:dyDescent="0.3">
      <c r="A15" s="254" t="s">
        <v>287</v>
      </c>
      <c r="B15" s="254" t="s">
        <v>542</v>
      </c>
      <c r="C15" s="173" t="s">
        <v>274</v>
      </c>
      <c r="D15" s="174"/>
      <c r="E15" s="175">
        <f>_xll.Assistant.XL.RIK_AC("AEO02____;INF02@E=1,S=1031,G=0,T=0,P=0:@R=A,S=1000,V={0}:R=B,S=1001|1,V={1}:R=C,S=1022,V={2}:R=D,S=1044,V={3}:R=E,S=1012|3,V=&lt;&gt;Situation:",$N$2,$B15,E$13,$O$2)</f>
        <v>4388981.95</v>
      </c>
      <c r="F15" s="175"/>
      <c r="G15" s="175">
        <f>_xll.Assistant.XL.RIK_AC("AEO02____;INF02@E=1,S=1031,G=0,T=0,P=0:@R=A,S=1000,V={0}:R=B,S=1001|1,V={1}:R=C,S=1022,V={2}:R=D,S=1044,V={3}:R=E,S=1012|3,V=&lt;&gt;Situation:",$N$2,$B15,G$13,$O$2)</f>
        <v>0</v>
      </c>
      <c r="H15" s="175" t="str">
        <f>_xll.Assistant.XL.RIK_AC("AEO02____;INF02@E=1,S=1031,G=0,T=0,P=0:@R=A,S=1000,V={0}:R=B,S=1001|1,V={1}:R=C,S=1022,V={2}:R=D,S=1044,V={3}:R=E,S=1012|1,V={4}:",$N$2,$B15,H$13,$O$2,$X$1)</f>
        <v/>
      </c>
      <c r="I15" s="175" t="str">
        <f>_xll.Assistant.XL.RIK_AC("AEO02____;INF02@E=1,S=1031,G=0,T=0,P=0:@R=A,S=1000,V={0}:R=B,S=1001|1,V={1}:R=C,S=1022,V={2}:R=D,S=1044,V={3}:R=E,S=1012|1,V={4}:",$N$2,$B15,I$13,$O$2,$X$1)</f>
        <v/>
      </c>
      <c r="J15" s="175" t="str">
        <f>_xll.Assistant.XL.RIK_AC("AEO02____;INF02@E=1,S=1031,G=0,T=0,P=0:@R=A,S=1000,V={0}:R=B,S=1001|1,V={1}:R=C,S=1022,V={2}:R=D,S=1044,V={3}:R=E,S=1012|1,V={4}:",$N$2,$B15,J$13,$O$2,$X$1)</f>
        <v/>
      </c>
      <c r="K15" s="175" t="str">
        <f>_xll.Assistant.XL.RIK_AC("AEO02____;INF02@E=1,S=1031,G=0,T=0,P=0:@R=A,S=1000,V={0}:R=B,S=1001|1,V={1}:R=C,S=1022,V={2}:R=D,S=1044,V={3}:R=E,S=1012|1,V={4}:",$N$2,$B15,K$13,$O$2,$X$1)</f>
        <v/>
      </c>
      <c r="L15" s="175" t="str">
        <f>_xll.Assistant.XL.RIK_AC("AEO02____;INF02@E=1,S=1031,G=0,T=0,P=0:@R=A,S=1000,V={0}:R=B,S=1001|1,V={1}:R=C,S=1022,V={2}:R=D,S=1044,V={3}:R=E,S=1012|1,V={4}:",$N$2,$B15,L$13,$O$2,$X$1)</f>
        <v/>
      </c>
      <c r="M15" s="174"/>
      <c r="N15" s="176" t="str">
        <f>IFERROR((E15-G15)/ABS(G15),"")</f>
        <v/>
      </c>
      <c r="O15" s="369"/>
      <c r="P15" s="369"/>
      <c r="Q15" s="369"/>
      <c r="R15" s="369"/>
      <c r="S15" s="251"/>
    </row>
    <row r="16" spans="1:21" ht="18.75" customHeight="1" x14ac:dyDescent="0.3">
      <c r="A16" s="254" t="s">
        <v>288</v>
      </c>
      <c r="B16" s="254" t="s">
        <v>543</v>
      </c>
      <c r="C16" s="177" t="s">
        <v>289</v>
      </c>
      <c r="D16" s="178"/>
      <c r="E16" s="179">
        <f>_xll.Assistant.XL.RIK_AC("AEO02____;INF02@E=1,S=1031,G=0,T=0,P=0:@R=A,S=1000,V={0}:R=B,S=1001|1,V={1}:R=C,S=1022,V={2}:R=D,S=1044,V={3}:R=F,S=1012|3,V=&lt;&gt;Situation:",$N$2,$B16,E$13,$O$2)</f>
        <v>-2105767.79</v>
      </c>
      <c r="F16" s="179"/>
      <c r="G16" s="179">
        <f>_xll.Assistant.XL.RIK_AC("AEO02____;INF02@E=1,S=1031,G=0,T=0,P=0:@R=A,S=1000,V={0}:R=B,S=1001|1,V={1}:R=C,S=1022,V={2}:R=D,S=1044,V={3}:R=E,S=1012|3,V=&lt;&gt;Situation:",$N$2,$B16,G$13,$O$2)</f>
        <v>0</v>
      </c>
      <c r="H16" s="179" t="str">
        <f>_xll.Assistant.XL.RIK_AC("AEO02____;INF02@E=1,S=1031,G=0,T=0,P=0:@R=A,S=1000,V={0}:R=B,S=1001|1,V={1}:R=C,S=1022,V={2}:R=D,S=1044,V={3}:R=E,S=1012|1,V={4}:",$N$2,$B16,H$13,$O$2,$X$1)</f>
        <v/>
      </c>
      <c r="I16" s="179" t="str">
        <f>_xll.Assistant.XL.RIK_AC("AEO02____;INF02@E=1,S=1031,G=0,T=0,P=0:@R=A,S=1000,V={0}:R=B,S=1001|1,V={1}:R=C,S=1022,V={2}:R=D,S=1044,V={3}:R=E,S=1012|1,V={4}:",$N$2,$B16,I$13,$O$2,$X$1)</f>
        <v/>
      </c>
      <c r="J16" s="179" t="str">
        <f>_xll.Assistant.XL.RIK_AC("AEO02____;INF02@E=1,S=1031,G=0,T=0,P=0:@R=A,S=1000,V={0}:R=B,S=1001|1,V={1}:R=C,S=1022,V={2}:R=D,S=1044,V={3}:R=E,S=1012|1,V={4}:",$N$2,$B16,J$13,$O$2,$X$1)</f>
        <v/>
      </c>
      <c r="K16" s="179" t="str">
        <f>_xll.Assistant.XL.RIK_AC("AEO02____;INF02@E=1,S=1031,G=0,T=0,P=0:@R=A,S=1000,V={0}:R=B,S=1001|1,V={1}:R=C,S=1022,V={2}:R=D,S=1044,V={3}:R=E,S=1012|1,V={4}:",$N$2,$B16,K$13,$O$2,$X$1)</f>
        <v/>
      </c>
      <c r="L16" s="179" t="str">
        <f>_xll.Assistant.XL.RIK_AC("AEO02____;INF02@E=1,S=1031,G=0,T=0,P=0:@R=A,S=1000,V={0}:R=B,S=1001|1,V={1}:R=C,S=1022,V={2}:R=D,S=1044,V={3}:R=E,S=1012|1,V={4}:",$N$2,$B16,L$13,$O$2,$X$1)</f>
        <v/>
      </c>
      <c r="M16" s="178"/>
      <c r="N16" s="180" t="str">
        <f t="shared" ref="N16:N23" si="0">IFERROR((E16-G16)/ABS(G16),"")</f>
        <v/>
      </c>
      <c r="O16" s="353"/>
      <c r="P16" s="353"/>
      <c r="Q16" s="353"/>
      <c r="R16" s="353"/>
      <c r="S16" s="251"/>
    </row>
    <row r="17" spans="1:19" ht="18.75" customHeight="1" x14ac:dyDescent="0.3">
      <c r="A17" s="254" t="s">
        <v>290</v>
      </c>
      <c r="B17" s="254" t="s">
        <v>544</v>
      </c>
      <c r="C17" s="181" t="s">
        <v>275</v>
      </c>
      <c r="D17" s="182"/>
      <c r="E17" s="175">
        <f>_xll.Assistant.XL.RIK_AC("AEO02____;INF02@E=1,S=1031,G=0,T=0,P=0:@R=A,S=1000,V={0}:R=B,S=1001|1,V={1}:R=C,S=1022,V={2}:R=D,S=1044,V={3}:R=F,S=1012|3,V=&lt;&gt;Situation:",$N$2,$B17,E$13,$O$2)</f>
        <v>2283214.1599999997</v>
      </c>
      <c r="F17" s="175"/>
      <c r="G17" s="175">
        <f>_xll.Assistant.XL.RIK_AC("AEO02____;INF02@E=1,S=1031,G=0,T=0,P=0:@R=A,S=1000,V={0}:R=B,S=1001|1,V={1}:R=C,S=1022,V={2}:R=D,S=1044,V={3}:R=E,S=1012|3,V=&lt;&gt;Situation:",$N$2,$B17,G$13,$O$2)</f>
        <v>0</v>
      </c>
      <c r="H17" s="175" t="str">
        <f>_xll.Assistant.XL.RIK_AC("AEO02____;INF02@E=1,S=1031,G=0,T=0,P=0:@R=A,S=1000,V={0}:R=B,S=1001|1,V={1}:R=C,S=1022,V={2}:R=D,S=1044,V={3}:R=E,S=1012|1,V={4}:",$N$2,$B17,H$13,$O$2,$X$1)</f>
        <v/>
      </c>
      <c r="I17" s="175" t="str">
        <f>_xll.Assistant.XL.RIK_AC("AEO02____;INF02@E=1,S=1031,G=0,T=0,P=0:@R=A,S=1000,V={0}:R=B,S=1001|1,V={1}:R=C,S=1022,V={2}:R=D,S=1044,V={3}:R=E,S=1012|1,V={4}:",$N$2,$B17,I$13,$O$2,$X$1)</f>
        <v/>
      </c>
      <c r="J17" s="175" t="str">
        <f>_xll.Assistant.XL.RIK_AC("AEO02____;INF02@E=1,S=1031,G=0,T=0,P=0:@R=A,S=1000,V={0}:R=B,S=1001|1,V={1}:R=C,S=1022,V={2}:R=D,S=1044,V={3}:R=E,S=1012|1,V={4}:",$N$2,$B17,J$13,$O$2,$X$1)</f>
        <v/>
      </c>
      <c r="K17" s="175" t="str">
        <f>_xll.Assistant.XL.RIK_AC("AEO02____;INF02@E=1,S=1031,G=0,T=0,P=0:@R=A,S=1000,V={0}:R=B,S=1001|1,V={1}:R=C,S=1022,V={2}:R=D,S=1044,V={3}:R=E,S=1012|1,V={4}:",$N$2,$B17,K$13,$O$2,$X$1)</f>
        <v/>
      </c>
      <c r="L17" s="175" t="str">
        <f>_xll.Assistant.XL.RIK_AC("AEO02____;INF02@E=1,S=1031,G=0,T=0,P=0:@R=A,S=1000,V={0}:R=B,S=1001|1,V={1}:R=C,S=1022,V={2}:R=D,S=1044,V={3}:R=E,S=1012|1,V={4}:",$N$2,$B17,L$13,$O$2,$X$1)</f>
        <v/>
      </c>
      <c r="M17" s="182"/>
      <c r="N17" s="176" t="str">
        <f t="shared" si="0"/>
        <v/>
      </c>
      <c r="O17" s="354"/>
      <c r="P17" s="354"/>
      <c r="Q17" s="354"/>
      <c r="R17" s="354"/>
      <c r="S17" s="251"/>
    </row>
    <row r="18" spans="1:19" ht="18.75" customHeight="1" x14ac:dyDescent="0.3">
      <c r="A18" s="255" t="s">
        <v>291</v>
      </c>
      <c r="B18" s="255" t="s">
        <v>477</v>
      </c>
      <c r="C18" s="177" t="s">
        <v>292</v>
      </c>
      <c r="D18" s="178"/>
      <c r="E18" s="179">
        <f>_xll.Assistant.XL.RIK_AC("AEO02____;INF02@E=1,S=1031,G=0,T=0,P=0:@R=A,S=1000,V={0}:R=B,S=1001|1,V={1}:R=C,S=1022,V={2}:R=D,S=1044,V={3}:R=F,S=1012|3,V=&lt;&gt;Situation:",$N$2,$B18,E$13,$O$2)</f>
        <v>-54387.03</v>
      </c>
      <c r="F18" s="179"/>
      <c r="G18" s="179">
        <f>_xll.Assistant.XL.RIK_AC("AEO02____;INF02@E=1,S=1031,G=0,T=0,P=0:@R=A,S=1000,V={0}:R=B,S=1001|1,V={1}:R=C,S=1022,V={2}:R=D,S=1044,V={3}:R=E,S=1012|3,V=&lt;&gt;Situation:",$N$2,$B18,G$13,$O$2)</f>
        <v>0</v>
      </c>
      <c r="H18" s="179" t="str">
        <f>_xll.Assistant.XL.RIK_AC("AEO02____;INF02@E=1,S=1031,G=0,T=0,P=0:@R=A,S=1000,V={0}:R=B,S=1001|1,V={1}:R=C,S=1022,V={2}:R=D,S=1044,V={3}:R=E,S=1012|1,V={4}:",$N$2,$B18,H$13,$O$2,$X$1)</f>
        <v/>
      </c>
      <c r="I18" s="179" t="str">
        <f>_xll.Assistant.XL.RIK_AC("AEO02____;INF02@E=1,S=1031,G=0,T=0,P=0:@R=A,S=1000,V={0}:R=B,S=1001|1,V={1}:R=C,S=1022,V={2}:R=D,S=1044,V={3}:R=E,S=1012|1,V={4}:",$N$2,$B18,I$13,$O$2,$X$1)</f>
        <v/>
      </c>
      <c r="J18" s="179" t="str">
        <f>_xll.Assistant.XL.RIK_AC("AEO02____;INF02@E=1,S=1031,G=0,T=0,P=0:@R=A,S=1000,V={0}:R=B,S=1001|1,V={1}:R=C,S=1022,V={2}:R=D,S=1044,V={3}:R=E,S=1012|1,V={4}:",$N$2,$B18,J$13,$O$2,$X$1)</f>
        <v/>
      </c>
      <c r="K18" s="179" t="str">
        <f>_xll.Assistant.XL.RIK_AC("AEO02____;INF02@E=1,S=1031,G=0,T=0,P=0:@R=A,S=1000,V={0}:R=B,S=1001|1,V={1}:R=C,S=1022,V={2}:R=D,S=1044,V={3}:R=E,S=1012|1,V={4}:",$N$2,$B18,K$13,$O$2,$X$1)</f>
        <v/>
      </c>
      <c r="L18" s="179" t="str">
        <f>_xll.Assistant.XL.RIK_AC("AEO02____;INF02@E=1,S=1031,G=0,T=0,P=0:@R=A,S=1000,V={0}:R=B,S=1001|1,V={1}:R=C,S=1022,V={2}:R=D,S=1044,V={3}:R=E,S=1012|1,V={4}:",$N$2,$B18,L$13,$O$2,$X$1)</f>
        <v/>
      </c>
      <c r="M18" s="178"/>
      <c r="N18" s="180" t="str">
        <f t="shared" si="0"/>
        <v/>
      </c>
      <c r="O18" s="353"/>
      <c r="P18" s="353"/>
      <c r="Q18" s="353"/>
      <c r="R18" s="353"/>
      <c r="S18" s="252"/>
    </row>
    <row r="19" spans="1:19" ht="18.75" customHeight="1" x14ac:dyDescent="0.3">
      <c r="A19" s="255" t="s">
        <v>293</v>
      </c>
      <c r="B19" s="255" t="s">
        <v>478</v>
      </c>
      <c r="C19" s="181" t="s">
        <v>294</v>
      </c>
      <c r="D19" s="182"/>
      <c r="E19" s="175">
        <f>_xll.Assistant.XL.RIK_AC("AEO02____;INF02@E=1,S=1031,G=0,T=0,P=0:@R=A,S=1000,V={0}:R=B,S=1001|1,V={1}:R=C,S=1022,V={2}:R=D,S=1044,V={3}:R=F,S=1012|3,V=&lt;&gt;Situation:",$N$2,$B19,E$13,$O$2)</f>
        <v>0</v>
      </c>
      <c r="F19" s="175"/>
      <c r="G19" s="175">
        <f>_xll.Assistant.XL.RIK_AC("AEO02____;INF02@E=1,S=1031,G=0,T=0,P=0:@R=A,S=1000,V={0}:R=B,S=1001|1,V={1}:R=C,S=1022,V={2}:R=D,S=1044,V={3}:R=E,S=1012|3,V=&lt;&gt;Situation:",$N$2,$B19,G$13,$O$2)</f>
        <v>0</v>
      </c>
      <c r="H19" s="175" t="str">
        <f>_xll.Assistant.XL.RIK_AC("AEO02____;INF02@E=1,S=1031,G=0,T=0,P=0:@R=A,S=1000,V={0}:R=B,S=1001|1,V={1}:R=C,S=1022,V={2}:R=D,S=1044,V={3}:R=E,S=1012|1,V={4}:",$N$2,$B19,H$13,$O$2,$X$1)</f>
        <v/>
      </c>
      <c r="I19" s="175" t="str">
        <f>_xll.Assistant.XL.RIK_AC("AEO02____;INF02@E=1,S=1031,G=0,T=0,P=0:@R=A,S=1000,V={0}:R=B,S=1001|1,V={1}:R=C,S=1022,V={2}:R=D,S=1044,V={3}:R=E,S=1012|1,V={4}:",$N$2,$B19,I$13,$O$2,$X$1)</f>
        <v/>
      </c>
      <c r="J19" s="175" t="str">
        <f>_xll.Assistant.XL.RIK_AC("AEO02____;INF02@E=1,S=1031,G=0,T=0,P=0:@R=A,S=1000,V={0}:R=B,S=1001|1,V={1}:R=C,S=1022,V={2}:R=D,S=1044,V={3}:R=E,S=1012|1,V={4}:",$N$2,$B19,J$13,$O$2,$X$1)</f>
        <v/>
      </c>
      <c r="K19" s="175" t="str">
        <f>_xll.Assistant.XL.RIK_AC("AEO02____;INF02@E=1,S=1031,G=0,T=0,P=0:@R=A,S=1000,V={0}:R=B,S=1001|1,V={1}:R=C,S=1022,V={2}:R=D,S=1044,V={3}:R=E,S=1012|1,V={4}:",$N$2,$B19,K$13,$O$2,$X$1)</f>
        <v/>
      </c>
      <c r="L19" s="175" t="str">
        <f>_xll.Assistant.XL.RIK_AC("AEO02____;INF02@E=1,S=1031,G=0,T=0,P=0:@R=A,S=1000,V={0}:R=B,S=1001|1,V={1}:R=C,S=1022,V={2}:R=D,S=1044,V={3}:R=E,S=1012|1,V={4}:",$N$2,$B19,L$13,$O$2,$X$1)</f>
        <v/>
      </c>
      <c r="M19" s="182"/>
      <c r="N19" s="176" t="str">
        <f t="shared" si="0"/>
        <v/>
      </c>
      <c r="O19" s="354"/>
      <c r="P19" s="354"/>
      <c r="Q19" s="354"/>
      <c r="R19" s="354"/>
      <c r="S19" s="252"/>
    </row>
    <row r="20" spans="1:19" ht="18.75" customHeight="1" x14ac:dyDescent="0.3">
      <c r="A20" s="254" t="s">
        <v>295</v>
      </c>
      <c r="B20" s="254" t="s">
        <v>479</v>
      </c>
      <c r="C20" s="177" t="s">
        <v>276</v>
      </c>
      <c r="D20" s="178"/>
      <c r="E20" s="179">
        <f>_xll.Assistant.XL.RIK_AC("AEO02____;INF02@E=1,S=1031,G=0,T=0,P=0:@R=A,S=1000,V={0}:R=B,S=1001|1,V={1}:R=C,S=1022,V={2}:R=D,S=1044,V={3}:R=F,S=1012|3,V=&lt;&gt;Situation:",$N$2,$B20,E$13,$O$2)</f>
        <v>2228827.1299999994</v>
      </c>
      <c r="F20" s="179"/>
      <c r="G20" s="179">
        <f>_xll.Assistant.XL.RIK_AC("AEO02____;INF02@E=1,S=1031,G=0,T=0,P=0:@R=A,S=1000,V={0}:R=B,S=1001|1,V={1}:R=C,S=1022,V={2}:R=D,S=1044,V={3}:R=E,S=1012|3,V=&lt;&gt;Situation:",$N$2,$B20,G$13,$O$2)</f>
        <v>0</v>
      </c>
      <c r="H20" s="179" t="str">
        <f>_xll.Assistant.XL.RIK_AC("AEO02____;INF02@E=1,S=1031,G=0,T=0,P=0:@R=A,S=1000,V={0}:R=B,S=1001|1,V={1}:R=C,S=1022,V={2}:R=D,S=1044,V={3}:R=E,S=1012|1,V={4}:",$N$2,$B20,H$13,$O$2,$X$1)</f>
        <v/>
      </c>
      <c r="I20" s="179" t="str">
        <f>_xll.Assistant.XL.RIK_AC("AEO02____;INF02@E=1,S=1031,G=0,T=0,P=0:@R=A,S=1000,V={0}:R=B,S=1001|1,V={1}:R=C,S=1022,V={2}:R=D,S=1044,V={3}:R=E,S=1012|1,V={4}:",$N$2,$B20,I$13,$O$2,$X$1)</f>
        <v/>
      </c>
      <c r="J20" s="179" t="str">
        <f>_xll.Assistant.XL.RIK_AC("AEO02____;INF02@E=1,S=1031,G=0,T=0,P=0:@R=A,S=1000,V={0}:R=B,S=1001|1,V={1}:R=C,S=1022,V={2}:R=D,S=1044,V={3}:R=E,S=1012|1,V={4}:",$N$2,$B20,J$13,$O$2,$X$1)</f>
        <v/>
      </c>
      <c r="K20" s="179" t="str">
        <f>_xll.Assistant.XL.RIK_AC("AEO02____;INF02@E=1,S=1031,G=0,T=0,P=0:@R=A,S=1000,V={0}:R=B,S=1001|1,V={1}:R=C,S=1022,V={2}:R=D,S=1044,V={3}:R=E,S=1012|1,V={4}:",$N$2,$B20,K$13,$O$2,$X$1)</f>
        <v/>
      </c>
      <c r="L20" s="179" t="str">
        <f>_xll.Assistant.XL.RIK_AC("AEO02____;INF02@E=1,S=1031,G=0,T=0,P=0:@R=A,S=1000,V={0}:R=B,S=1001|1,V={1}:R=C,S=1022,V={2}:R=D,S=1044,V={3}:R=E,S=1012|1,V={4}:",$N$2,$B20,L$13,$O$2,$X$1)</f>
        <v/>
      </c>
      <c r="M20" s="178"/>
      <c r="N20" s="180" t="str">
        <f t="shared" si="0"/>
        <v/>
      </c>
      <c r="O20" s="353"/>
      <c r="P20" s="353"/>
      <c r="Q20" s="353"/>
      <c r="R20" s="353"/>
      <c r="S20" s="251"/>
    </row>
    <row r="21" spans="1:19" ht="18.75" customHeight="1" x14ac:dyDescent="0.3">
      <c r="A21" s="255" t="s">
        <v>296</v>
      </c>
      <c r="B21" s="255" t="s">
        <v>480</v>
      </c>
      <c r="C21" s="181" t="s">
        <v>297</v>
      </c>
      <c r="D21" s="182"/>
      <c r="E21" s="175">
        <f>_xll.Assistant.XL.RIK_AC("AEO02____;INF02@E=1,S=1031,G=0,T=0,P=0:@R=A,S=1000,V={0}:R=B,S=1001|1,V={1}:R=C,S=1022,V={2}:R=D,S=1044,V={3}:R=F,S=1012|3,V=&lt;&gt;Situation:",$N$2,$B21,E$13,$O$2)</f>
        <v>-18956</v>
      </c>
      <c r="F21" s="175"/>
      <c r="G21" s="175">
        <f>_xll.Assistant.XL.RIK_AC("AEO02____;INF02@E=1,S=1031,G=0,T=0,P=0:@R=A,S=1000,V={0}:R=B,S=1001|1,V={1}:R=C,S=1022,V={2}:R=D,S=1044,V={3}:R=E,S=1012|3,V=&lt;&gt;Situation:",$N$2,$B21,G$13,$O$2)</f>
        <v>0</v>
      </c>
      <c r="H21" s="175" t="str">
        <f>_xll.Assistant.XL.RIK_AC("AEO02____;INF02@E=1,S=1031,G=0,T=0,P=0:@R=A,S=1000,V={0}:R=B,S=1001|1,V={1}:R=C,S=1022,V={2}:R=D,S=1044,V={3}:R=E,S=1012|1,V={4}:",$N$2,$B21,H$13,$O$2,$X$1)</f>
        <v/>
      </c>
      <c r="I21" s="175" t="str">
        <f>_xll.Assistant.XL.RIK_AC("AEO02____;INF02@E=1,S=1031,G=0,T=0,P=0:@R=A,S=1000,V={0}:R=B,S=1001|1,V={1}:R=C,S=1022,V={2}:R=D,S=1044,V={3}:R=E,S=1012|1,V={4}:",$N$2,$B21,I$13,$O$2,$X$1)</f>
        <v/>
      </c>
      <c r="J21" s="175" t="str">
        <f>_xll.Assistant.XL.RIK_AC("AEO02____;INF02@E=1,S=1031,G=0,T=0,P=0:@R=A,S=1000,V={0}:R=B,S=1001|1,V={1}:R=C,S=1022,V={2}:R=D,S=1044,V={3}:R=E,S=1012|1,V={4}:",$N$2,$B21,J$13,$O$2,$X$1)</f>
        <v/>
      </c>
      <c r="K21" s="175" t="str">
        <f>_xll.Assistant.XL.RIK_AC("AEO02____;INF02@E=1,S=1031,G=0,T=0,P=0:@R=A,S=1000,V={0}:R=B,S=1001|1,V={1}:R=C,S=1022,V={2}:R=D,S=1044,V={3}:R=E,S=1012|1,V={4}:",$N$2,$B21,K$13,$O$2,$X$1)</f>
        <v/>
      </c>
      <c r="L21" s="175" t="str">
        <f>_xll.Assistant.XL.RIK_AC("AEO02____;INF02@E=1,S=1031,G=0,T=0,P=0:@R=A,S=1000,V={0}:R=B,S=1001|1,V={1}:R=C,S=1022,V={2}:R=D,S=1044,V={3}:R=E,S=1012|1,V={4}:",$N$2,$B21,L$13,$O$2,$X$1)</f>
        <v/>
      </c>
      <c r="M21" s="182"/>
      <c r="N21" s="176" t="str">
        <f t="shared" si="0"/>
        <v/>
      </c>
      <c r="O21" s="354"/>
      <c r="P21" s="354"/>
      <c r="Q21" s="354"/>
      <c r="R21" s="354"/>
      <c r="S21" s="252"/>
    </row>
    <row r="22" spans="1:19" ht="18.75" customHeight="1" x14ac:dyDescent="0.3">
      <c r="A22" s="255" t="s">
        <v>298</v>
      </c>
      <c r="B22" s="255" t="s">
        <v>298</v>
      </c>
      <c r="C22" s="177" t="s">
        <v>299</v>
      </c>
      <c r="D22" s="178"/>
      <c r="E22" s="179">
        <f>_xll.Assistant.XL.RIK_AC("AEO02____;INF02@E=1,S=1031,G=0,T=0,P=0:@R=A,S=1000,V={0}:R=B,S=1001|1,V={1}:R=C,S=1022,V={2}:R=D,S=1044,V={3}:R=F,S=1012|3,V=&lt;&gt;Situation:",$N$2,$B22,E$13,$O$2)</f>
        <v>2209871.1299999994</v>
      </c>
      <c r="F22" s="179"/>
      <c r="G22" s="179">
        <f>_xll.Assistant.XL.RIK_AC("AEO02____;INF02@E=1,S=1031,G=0,T=0,P=0:@R=A,S=1000,V={0}:R=B,S=1001|1,V={1}:R=C,S=1022,V={2}:R=D,S=1044,V={3}:R=E,S=1012|3,V=&lt;&gt;Situation:",$N$2,$B22,G$13,$O$2)</f>
        <v>0</v>
      </c>
      <c r="H22" s="179" t="str">
        <f>_xll.Assistant.XL.RIK_AC("AEO02____;INF02@E=1,S=1031,G=0,T=0,P=0:@R=A,S=1000,V={0}:R=B,S=1001|1,V={1}:R=C,S=1022,V={2}:R=D,S=1044,V={3}:R=E,S=1012|1,V={4}:",$N$2,$B22,H$13,$O$2,$X$1)</f>
        <v/>
      </c>
      <c r="I22" s="179" t="str">
        <f>_xll.Assistant.XL.RIK_AC("AEO02____;INF02@E=1,S=1031,G=0,T=0,P=0:@R=A,S=1000,V={0}:R=B,S=1001|1,V={1}:R=C,S=1022,V={2}:R=D,S=1044,V={3}:R=E,S=1012|1,V={4}:",$N$2,$B22,I$13,$O$2,$X$1)</f>
        <v/>
      </c>
      <c r="J22" s="179" t="str">
        <f>_xll.Assistant.XL.RIK_AC("AEO02____;INF02@E=1,S=1031,G=0,T=0,P=0:@R=A,S=1000,V={0}:R=B,S=1001|1,V={1}:R=C,S=1022,V={2}:R=D,S=1044,V={3}:R=E,S=1012|1,V={4}:",$N$2,$B22,J$13,$O$2,$X$1)</f>
        <v/>
      </c>
      <c r="K22" s="179" t="str">
        <f>_xll.Assistant.XL.RIK_AC("AEO02____;INF02@E=1,S=1031,G=0,T=0,P=0:@R=A,S=1000,V={0}:R=B,S=1001|1,V={1}:R=C,S=1022,V={2}:R=D,S=1044,V={3}:R=E,S=1012|1,V={4}:",$N$2,$B22,K$13,$O$2,$X$1)</f>
        <v/>
      </c>
      <c r="L22" s="179" t="str">
        <f>_xll.Assistant.XL.RIK_AC("AEO02____;INF02@E=1,S=1031,G=0,T=0,P=0:@R=A,S=1000,V={0}:R=B,S=1001|1,V={1}:R=C,S=1022,V={2}:R=D,S=1044,V={3}:R=E,S=1012|1,V={4}:",$N$2,$B22,L$13,$O$2,$X$1)</f>
        <v/>
      </c>
      <c r="M22" s="178"/>
      <c r="N22" s="180" t="str">
        <f t="shared" si="0"/>
        <v/>
      </c>
      <c r="O22" s="353"/>
      <c r="P22" s="353"/>
      <c r="Q22" s="353"/>
      <c r="R22" s="353"/>
      <c r="S22" s="252"/>
    </row>
    <row r="23" spans="1:19" ht="18.75" customHeight="1" x14ac:dyDescent="0.25">
      <c r="C23" s="181" t="s">
        <v>278</v>
      </c>
      <c r="D23" s="182"/>
      <c r="E23" s="175">
        <f>E22+E18*-1</f>
        <v>2264258.1599999992</v>
      </c>
      <c r="F23" s="175"/>
      <c r="G23" s="175">
        <f t="shared" ref="G23:L23" si="1">G22+G18*-1</f>
        <v>0</v>
      </c>
      <c r="H23" s="175" t="e">
        <f t="shared" si="1"/>
        <v>#VALUE!</v>
      </c>
      <c r="I23" s="175" t="e">
        <f t="shared" si="1"/>
        <v>#VALUE!</v>
      </c>
      <c r="J23" s="175" t="e">
        <f t="shared" si="1"/>
        <v>#VALUE!</v>
      </c>
      <c r="K23" s="175" t="e">
        <f t="shared" si="1"/>
        <v>#VALUE!</v>
      </c>
      <c r="L23" s="175" t="e">
        <f t="shared" si="1"/>
        <v>#VALUE!</v>
      </c>
      <c r="M23" s="182"/>
      <c r="N23" s="176" t="str">
        <f t="shared" si="0"/>
        <v/>
      </c>
      <c r="O23" s="354"/>
      <c r="P23" s="354"/>
      <c r="Q23" s="354"/>
      <c r="R23" s="354"/>
    </row>
  </sheetData>
  <mergeCells count="19">
    <mergeCell ref="O22:R22"/>
    <mergeCell ref="O23:R23"/>
    <mergeCell ref="P14:R14"/>
    <mergeCell ref="O15:R15"/>
    <mergeCell ref="O16:R16"/>
    <mergeCell ref="O17:R17"/>
    <mergeCell ref="O18:R18"/>
    <mergeCell ref="O19:R19"/>
    <mergeCell ref="O1:P1"/>
    <mergeCell ref="Q1:R1"/>
    <mergeCell ref="C1:E2"/>
    <mergeCell ref="O20:R20"/>
    <mergeCell ref="O21:R21"/>
    <mergeCell ref="P9:R9"/>
    <mergeCell ref="O2:P2"/>
    <mergeCell ref="Q2:R2"/>
    <mergeCell ref="P6:R6"/>
    <mergeCell ref="P7:R7"/>
    <mergeCell ref="P8:R8"/>
  </mergeCells>
  <conditionalFormatting sqref="N15:N23">
    <cfRule type="iconSet" priority="2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75" bottom="0.75" header="0.3" footer="0.3"/>
  <pageSetup scale="5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6B854D9-9610-4FE1-A5B7-CA1592DD15A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P8 E8 N8 G8:L8 C8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displayHidden="1" xr2:uid="{00000000-0003-0000-0300-000005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annuel'!H23:L23</xm:f>
              <xm:sqref>P9</xm:sqref>
            </x14:sparkline>
          </x14:sparklines>
        </x14:sparklineGroup>
        <x14:sparklineGroup displayEmptyCellsAs="gap" markers="1" displayHidden="1" xr2:uid="{00000000-0003-0000-0300-000004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annuel'!H22:L22</xm:f>
              <xm:sqref>N9</xm:sqref>
            </x14:sparkline>
          </x14:sparklines>
        </x14:sparklineGroup>
        <x14:sparklineGroup displayEmptyCellsAs="gap" markers="1" displayHidden="1" xr2:uid="{00000000-0003-0000-0300-000003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annuel'!H20:L20</xm:f>
              <xm:sqref>G9</xm:sqref>
            </x14:sparkline>
          </x14:sparklines>
        </x14:sparklineGroup>
        <x14:sparklineGroup displayEmptyCellsAs="gap" markers="1" displayHidden="1" xr2:uid="{00000000-0003-0000-0300-000002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annuel'!H17:L17</xm:f>
              <xm:sqref>E9</xm:sqref>
            </x14:sparkline>
          </x14:sparklines>
        </x14:sparklineGroup>
        <x14:sparklineGroup markers="1" displayHidden="1" xr2:uid="{00000000-0003-0000-0300-000001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'Rapport financier annuel'!H15:L15</xm:f>
              <xm:sqref>O15</xm:sqref>
            </x14:sparkline>
            <x14:sparkline>
              <xm:f>'Rapport financier annuel'!H16:L16</xm:f>
              <xm:sqref>O16</xm:sqref>
            </x14:sparkline>
            <x14:sparkline>
              <xm:f>'Rapport financier annuel'!H17:L17</xm:f>
              <xm:sqref>O17</xm:sqref>
            </x14:sparkline>
            <x14:sparkline>
              <xm:f>'Rapport financier annuel'!H18:L18</xm:f>
              <xm:sqref>O18</xm:sqref>
            </x14:sparkline>
            <x14:sparkline>
              <xm:f>'Rapport financier annuel'!H19:L19</xm:f>
              <xm:sqref>O19</xm:sqref>
            </x14:sparkline>
            <x14:sparkline>
              <xm:f>'Rapport financier annuel'!H20:L20</xm:f>
              <xm:sqref>O20</xm:sqref>
            </x14:sparkline>
            <x14:sparkline>
              <xm:f>'Rapport financier annuel'!H21:L21</xm:f>
              <xm:sqref>O21</xm:sqref>
            </x14:sparkline>
            <x14:sparkline>
              <xm:f>'Rapport financier annuel'!H22:L22</xm:f>
              <xm:sqref>O22</xm:sqref>
            </x14:sparkline>
            <x14:sparkline>
              <xm:f>'Rapport financier annuel'!H23:L23</xm:f>
              <xm:sqref>O23</xm:sqref>
            </x14:sparkline>
          </x14:sparklines>
        </x14:sparklineGroup>
        <x14:sparklineGroup displayEmptyCellsAs="gap" markers="1" displayHidden="1" xr2:uid="{00000000-0003-0000-0300-000000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annuel'!H15:L15</xm:f>
              <xm:sqref>C9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G161"/>
  <sheetViews>
    <sheetView showGridLines="0" showZeros="0" workbookViewId="0">
      <selection activeCell="F15" sqref="F15"/>
    </sheetView>
  </sheetViews>
  <sheetFormatPr baseColWidth="10" defaultRowHeight="14.25" outlineLevelRow="1" x14ac:dyDescent="0.2"/>
  <cols>
    <col min="1" max="1" width="20.28515625" style="1" customWidth="1"/>
    <col min="2" max="2" width="34.5703125" style="1" customWidth="1"/>
    <col min="3" max="5" width="16" style="1" customWidth="1"/>
    <col min="6" max="6" width="30.140625" style="1" bestFit="1" customWidth="1"/>
    <col min="7" max="7" width="23.5703125" style="1" bestFit="1" customWidth="1"/>
    <col min="8" max="16384" width="11.42578125" style="1"/>
  </cols>
  <sheetData>
    <row r="1" spans="1:7" ht="45" x14ac:dyDescent="0.6">
      <c r="A1" s="370" t="s">
        <v>118</v>
      </c>
      <c r="B1" s="370"/>
      <c r="C1" s="370"/>
      <c r="D1" s="370"/>
      <c r="E1" s="26" t="s">
        <v>119</v>
      </c>
      <c r="F1" s="27"/>
      <c r="G1" s="27"/>
    </row>
    <row r="2" spans="1:7" ht="14.25" customHeight="1" x14ac:dyDescent="0.55000000000000004">
      <c r="A2" s="28"/>
    </row>
    <row r="3" spans="1:7" ht="24" customHeight="1" x14ac:dyDescent="0.2">
      <c r="A3" s="371" t="s">
        <v>120</v>
      </c>
      <c r="B3" s="372"/>
    </row>
    <row r="4" spans="1:7" ht="15" x14ac:dyDescent="0.2">
      <c r="A4" s="238" t="s">
        <v>7</v>
      </c>
      <c r="B4" s="29" t="s">
        <v>5</v>
      </c>
    </row>
    <row r="5" spans="1:7" ht="15" x14ac:dyDescent="0.2">
      <c r="A5" s="238" t="s">
        <v>121</v>
      </c>
      <c r="B5" s="228" t="s">
        <v>474</v>
      </c>
    </row>
    <row r="6" spans="1:7" ht="15" x14ac:dyDescent="0.2">
      <c r="A6" s="239" t="str">
        <f>_xll.Assistant.XL.RIK_VO("INF02_0x0_2_0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08@L=N° Compte,E=0,G=0,T=0,P=0,F=[1],Y=1,O=NF='Texte'_B='0'_U='0'_I='0'_FN='Calibri'_FS='10'_FC='#000000'_BC='#FFFFFF'_AH='1'_AV='0'_Br=[]_BrS='0'_BrC='#FF"&amp;"FFFF'_WpT='0':@R=A,S=2,V=Détail:")</f>
        <v/>
      </c>
      <c r="B6" s="30" t="s">
        <v>5</v>
      </c>
    </row>
    <row r="8" spans="1:7" ht="0.95" customHeight="1" outlineLevel="1" x14ac:dyDescent="0.2"/>
    <row r="9" spans="1:7" outlineLevel="1" x14ac:dyDescent="0.2">
      <c r="A9" s="1" t="str">
        <f>_xll.Assistant.XL.RIK_AL("AEO02__2_0_1,F=B='1',U='0',I='0',FN='Arial',FS='11',FC='#FFFFFF',BC='#4682B4',AH='2',AV='1',Br=[$top-$bottom],BrS='1',BrC='#778899'_1,C=Total,F=B='1',U='0',I='0',FN='Arial',FS='10',FC='#000000',BC='#FFFFFF',AH='2',AV='1'"&amp;",Br=[$top-$bottom],BrS='1',BrC='#778899'_0_0_0_0_D=151x5;INF02@L=N° compte,E=0,G=0,T=0,P=0,F=[1001|1],Y=1,O=NF='Texte'_B='0'_U='0'_I='0'_FN='Arial'_FS='10'_FC='#000000'_BC='#FFFFFF'_AH='1'_AV='1'_Br=[$left]_BrS='1'_BrC='"&amp;"#000000'_WpT='0':L=Classe Compte,E=0,G=1_0_0_F=B='1'_U='0'_I='0'_FN='Calibri'_FS='10'_FC='#000000'_BC='#FFFFFF'_AH='1'_AV='1'_Br=[$top-$bottom]_BrS='1'_BrC='#778899'_C=Classe Compte_1_1_F=B='1'_U='0'_I='0'_FN='Arial'_FS="&amp;"'10'_FC='#000000'_BC='#B0E0E6'_AH='2'_AV='1'_Br=[$top-$bottom]_BrS='1'_BrC='#778899'_C=Classe Compte,T=0,P=0,F=GAUCHE([1001|1];2),Y=1,O=NF='Standard'_B='0'_U='0'_I='0'_FN='Arial'_FS='10'_FC='#000000'_BC='#FFFFFF'_AH='3'_"&amp;"AV='1'_Br=[$left-$right]_BrS='1'_BrC='#000000'_WpT='0':L=Intitulé Compte,E=0,G=0,T=0,P=0,F=[1001|3],Y=1,O=NF='Texte'_B='0'_U='0'_I='0'_FN='Arial'_FS='10'_FC='#000000'_BC='#FFFFFF'_AH='1'_AV='1'_Br=[$right]_BrS='1'_BrC='#"&amp;"000000'_WpT='0':L=Débit,E=1,G=0,T=0,P=0,F=[1082],Y=1,O=NF='Nombre'_B='0'_U='0'_I='0'_FN='Arial'_FS='10'_FC='#000000'_BC='#FFFFFF'_AH='3'_AV='1'_Br=[$left-$right]_BrS='1'_BrC='#000000'_WpT='0':L=Crédit,E=1,G=0,T=0,P=0,F=["&amp;"1083],Y=1,O=NF='Nombre'_B='0'_U='0'_I='0'_FN='Arial'_FS='10'_FC='#000000'_BC='#FFFFFF'_AH='3'_AV='1'_Br=[$left-$right]_BrS='1'_BrC='#000000'_WpT='0':L=Solde,E=1,G=0,T=0,P=0,F=[1031],Y=1,O=NF='Nombre'_B='0'_U='0'_I='0'_FN"&amp;"='Arial'_FS='10'_FC='#000000'_BC='#FFFFFF'_AH='3'_AV='1'_Br=[$left-$right]_BrS='1'_BrC='#000000'_WpT='0':@R=A,S=1084,V=*:R=B,S=1000,V={0}:R=C,S=1044,V=OUI:R=D,S=1089,V={1}:R=E,S=1001|1,V={2}:R=F,S=1012|3,V=&lt;&gt;Situation:",$B$4,$B5,$B$6)</f>
        <v/>
      </c>
    </row>
    <row r="10" spans="1:7" ht="15" x14ac:dyDescent="0.2">
      <c r="A10" s="263" t="s">
        <v>122</v>
      </c>
      <c r="B10" s="262" t="s">
        <v>123</v>
      </c>
      <c r="C10" s="263" t="s">
        <v>124</v>
      </c>
      <c r="D10" s="263" t="s">
        <v>125</v>
      </c>
      <c r="E10" s="264" t="s">
        <v>0</v>
      </c>
    </row>
    <row r="11" spans="1:7" ht="0.95" customHeight="1" outlineLevel="1" x14ac:dyDescent="0.2">
      <c r="A11" s="229"/>
      <c r="B11" s="17"/>
      <c r="C11" s="232"/>
      <c r="D11" s="230"/>
      <c r="E11" s="231"/>
    </row>
    <row r="12" spans="1:7" outlineLevel="1" x14ac:dyDescent="0.2">
      <c r="A12" s="33" t="s">
        <v>337</v>
      </c>
      <c r="B12" s="2" t="s">
        <v>338</v>
      </c>
      <c r="C12" s="34">
        <v>0</v>
      </c>
      <c r="D12" s="34">
        <v>5000000</v>
      </c>
      <c r="E12" s="111">
        <v>5000000</v>
      </c>
    </row>
    <row r="13" spans="1:7" outlineLevel="1" x14ac:dyDescent="0.2">
      <c r="A13" s="33" t="s">
        <v>339</v>
      </c>
      <c r="B13" s="2" t="s">
        <v>340</v>
      </c>
      <c r="C13" s="34">
        <v>0</v>
      </c>
      <c r="D13" s="34">
        <v>150000</v>
      </c>
      <c r="E13" s="111">
        <v>150000</v>
      </c>
    </row>
    <row r="14" spans="1:7" outlineLevel="1" x14ac:dyDescent="0.2">
      <c r="A14" s="33" t="s">
        <v>341</v>
      </c>
      <c r="B14" s="2" t="s">
        <v>342</v>
      </c>
      <c r="C14" s="34">
        <v>0</v>
      </c>
      <c r="D14" s="34">
        <v>1469450.56</v>
      </c>
      <c r="E14" s="111">
        <v>1469450.56</v>
      </c>
      <c r="F14" s="3"/>
      <c r="G14" s="5"/>
    </row>
    <row r="15" spans="1:7" x14ac:dyDescent="0.2">
      <c r="A15" s="256" t="s">
        <v>343</v>
      </c>
      <c r="B15" s="257"/>
      <c r="C15" s="258">
        <v>0</v>
      </c>
      <c r="D15" s="259">
        <v>6619450.5599999996</v>
      </c>
      <c r="E15" s="260">
        <v>6619450.5599999996</v>
      </c>
    </row>
    <row r="16" spans="1:7" ht="0.95" customHeight="1" outlineLevel="1" x14ac:dyDescent="0.2">
      <c r="A16" s="229"/>
      <c r="B16" s="17"/>
      <c r="C16" s="232"/>
      <c r="D16" s="230"/>
      <c r="E16" s="231"/>
    </row>
    <row r="17" spans="1:5" outlineLevel="1" x14ac:dyDescent="0.2">
      <c r="A17" s="33" t="s">
        <v>344</v>
      </c>
      <c r="B17" s="2" t="s">
        <v>345</v>
      </c>
      <c r="C17" s="34">
        <v>0</v>
      </c>
      <c r="D17" s="34">
        <v>8000</v>
      </c>
      <c r="E17" s="111">
        <v>8000</v>
      </c>
    </row>
    <row r="18" spans="1:5" x14ac:dyDescent="0.2">
      <c r="A18" s="256" t="s">
        <v>346</v>
      </c>
      <c r="B18" s="257"/>
      <c r="C18" s="258">
        <v>0</v>
      </c>
      <c r="D18" s="259">
        <v>8000</v>
      </c>
      <c r="E18" s="260">
        <v>8000</v>
      </c>
    </row>
    <row r="19" spans="1:5" ht="0.95" customHeight="1" outlineLevel="1" x14ac:dyDescent="0.2">
      <c r="A19" s="229"/>
      <c r="B19" s="17"/>
      <c r="C19" s="232"/>
      <c r="D19" s="230"/>
      <c r="E19" s="231"/>
    </row>
    <row r="20" spans="1:5" outlineLevel="1" x14ac:dyDescent="0.2">
      <c r="A20" s="33" t="s">
        <v>347</v>
      </c>
      <c r="B20" s="2" t="s">
        <v>348</v>
      </c>
      <c r="C20" s="34">
        <v>157224.32000000001</v>
      </c>
      <c r="D20" s="34">
        <v>157224.32000000001</v>
      </c>
      <c r="E20" s="111">
        <v>0</v>
      </c>
    </row>
    <row r="21" spans="1:5" x14ac:dyDescent="0.2">
      <c r="A21" s="256" t="s">
        <v>349</v>
      </c>
      <c r="B21" s="257"/>
      <c r="C21" s="258">
        <v>157224.32000000001</v>
      </c>
      <c r="D21" s="259">
        <v>157224.32000000001</v>
      </c>
      <c r="E21" s="260">
        <v>0</v>
      </c>
    </row>
    <row r="22" spans="1:5" ht="0.95" customHeight="1" outlineLevel="1" x14ac:dyDescent="0.2">
      <c r="A22" s="229"/>
      <c r="B22" s="17"/>
      <c r="C22" s="232"/>
      <c r="D22" s="230"/>
      <c r="E22" s="231"/>
    </row>
    <row r="23" spans="1:5" outlineLevel="1" x14ac:dyDescent="0.2">
      <c r="A23" s="33" t="s">
        <v>350</v>
      </c>
      <c r="B23" s="2" t="s">
        <v>351</v>
      </c>
      <c r="C23" s="34">
        <v>0</v>
      </c>
      <c r="D23" s="34">
        <v>69.44</v>
      </c>
      <c r="E23" s="111">
        <v>69.44</v>
      </c>
    </row>
    <row r="24" spans="1:5" x14ac:dyDescent="0.2">
      <c r="A24" s="256" t="s">
        <v>352</v>
      </c>
      <c r="B24" s="257"/>
      <c r="C24" s="258">
        <v>0</v>
      </c>
      <c r="D24" s="259">
        <v>69.44</v>
      </c>
      <c r="E24" s="260">
        <v>69.44</v>
      </c>
    </row>
    <row r="25" spans="1:5" ht="0.95" customHeight="1" outlineLevel="1" x14ac:dyDescent="0.2">
      <c r="A25" s="229"/>
      <c r="B25" s="17"/>
      <c r="C25" s="232"/>
      <c r="D25" s="230"/>
      <c r="E25" s="231"/>
    </row>
    <row r="26" spans="1:5" outlineLevel="1" x14ac:dyDescent="0.2">
      <c r="A26" s="33" t="s">
        <v>353</v>
      </c>
      <c r="B26" s="2" t="s">
        <v>354</v>
      </c>
      <c r="C26" s="34">
        <v>0</v>
      </c>
      <c r="D26" s="34">
        <v>630585.4</v>
      </c>
      <c r="E26" s="111">
        <v>630585.4</v>
      </c>
    </row>
    <row r="27" spans="1:5" x14ac:dyDescent="0.2">
      <c r="A27" s="256" t="s">
        <v>355</v>
      </c>
      <c r="B27" s="257"/>
      <c r="C27" s="258">
        <v>0</v>
      </c>
      <c r="D27" s="259">
        <v>630585.4</v>
      </c>
      <c r="E27" s="260">
        <v>630585.4</v>
      </c>
    </row>
    <row r="28" spans="1:5" ht="0.95" customHeight="1" outlineLevel="1" x14ac:dyDescent="0.2">
      <c r="A28" s="229"/>
      <c r="B28" s="17"/>
      <c r="C28" s="232"/>
      <c r="D28" s="230"/>
      <c r="E28" s="231"/>
    </row>
    <row r="29" spans="1:5" outlineLevel="1" x14ac:dyDescent="0.2">
      <c r="A29" s="33" t="s">
        <v>356</v>
      </c>
      <c r="B29" s="2" t="s">
        <v>357</v>
      </c>
      <c r="C29" s="34">
        <v>2955000</v>
      </c>
      <c r="D29" s="34">
        <v>0</v>
      </c>
      <c r="E29" s="111">
        <v>-2955000</v>
      </c>
    </row>
    <row r="30" spans="1:5" outlineLevel="1" x14ac:dyDescent="0.2">
      <c r="A30" s="33" t="s">
        <v>358</v>
      </c>
      <c r="B30" s="2" t="s">
        <v>359</v>
      </c>
      <c r="C30" s="34">
        <v>2291750</v>
      </c>
      <c r="D30" s="34">
        <v>0</v>
      </c>
      <c r="E30" s="111">
        <v>-2291750</v>
      </c>
    </row>
    <row r="31" spans="1:5" outlineLevel="1" x14ac:dyDescent="0.2">
      <c r="A31" s="33" t="s">
        <v>360</v>
      </c>
      <c r="B31" s="2" t="s">
        <v>361</v>
      </c>
      <c r="C31" s="34">
        <v>9850</v>
      </c>
      <c r="D31" s="34">
        <v>0</v>
      </c>
      <c r="E31" s="111">
        <v>-9850</v>
      </c>
    </row>
    <row r="32" spans="1:5" outlineLevel="1" x14ac:dyDescent="0.2">
      <c r="A32" s="33" t="s">
        <v>362</v>
      </c>
      <c r="B32" s="2" t="s">
        <v>363</v>
      </c>
      <c r="C32" s="34">
        <v>145795</v>
      </c>
      <c r="D32" s="34">
        <v>0</v>
      </c>
      <c r="E32" s="111">
        <v>-145795</v>
      </c>
    </row>
    <row r="33" spans="1:5" outlineLevel="1" x14ac:dyDescent="0.2">
      <c r="A33" s="33" t="s">
        <v>364</v>
      </c>
      <c r="B33" s="2" t="s">
        <v>365</v>
      </c>
      <c r="C33" s="34">
        <v>10690.07</v>
      </c>
      <c r="D33" s="34">
        <v>0</v>
      </c>
      <c r="E33" s="111">
        <v>-10690.07</v>
      </c>
    </row>
    <row r="34" spans="1:5" outlineLevel="1" x14ac:dyDescent="0.2">
      <c r="A34" s="33" t="s">
        <v>366</v>
      </c>
      <c r="B34" s="2" t="s">
        <v>367</v>
      </c>
      <c r="C34" s="34">
        <v>31350</v>
      </c>
      <c r="D34" s="34">
        <v>0</v>
      </c>
      <c r="E34" s="111">
        <v>-31350</v>
      </c>
    </row>
    <row r="35" spans="1:5" x14ac:dyDescent="0.2">
      <c r="A35" s="256" t="s">
        <v>368</v>
      </c>
      <c r="B35" s="257"/>
      <c r="C35" s="258">
        <v>5444435.0700000003</v>
      </c>
      <c r="D35" s="259">
        <v>0</v>
      </c>
      <c r="E35" s="260">
        <v>-5444435.0700000003</v>
      </c>
    </row>
    <row r="36" spans="1:5" ht="0.95" customHeight="1" outlineLevel="1" x14ac:dyDescent="0.2">
      <c r="A36" s="229"/>
      <c r="B36" s="17"/>
      <c r="C36" s="232"/>
      <c r="D36" s="230"/>
      <c r="E36" s="231"/>
    </row>
    <row r="37" spans="1:5" outlineLevel="1" x14ac:dyDescent="0.2">
      <c r="A37" s="33" t="s">
        <v>369</v>
      </c>
      <c r="B37" s="2" t="s">
        <v>370</v>
      </c>
      <c r="C37" s="34">
        <v>200000</v>
      </c>
      <c r="D37" s="34">
        <v>0</v>
      </c>
      <c r="E37" s="111">
        <v>-200000</v>
      </c>
    </row>
    <row r="38" spans="1:5" outlineLevel="1" x14ac:dyDescent="0.2">
      <c r="A38" s="33" t="s">
        <v>371</v>
      </c>
      <c r="B38" s="2" t="s">
        <v>372</v>
      </c>
      <c r="C38" s="34">
        <v>630080.93999999994</v>
      </c>
      <c r="D38" s="34">
        <v>0</v>
      </c>
      <c r="E38" s="111">
        <v>-630080.93999999994</v>
      </c>
    </row>
    <row r="39" spans="1:5" x14ac:dyDescent="0.2">
      <c r="A39" s="256" t="s">
        <v>373</v>
      </c>
      <c r="B39" s="257"/>
      <c r="C39" s="258">
        <v>830080.94</v>
      </c>
      <c r="D39" s="259">
        <v>0</v>
      </c>
      <c r="E39" s="260">
        <v>-830080.94</v>
      </c>
    </row>
    <row r="40" spans="1:5" ht="0.95" customHeight="1" outlineLevel="1" x14ac:dyDescent="0.2">
      <c r="A40" s="229"/>
      <c r="B40" s="17"/>
      <c r="C40" s="232"/>
      <c r="D40" s="230"/>
      <c r="E40" s="231"/>
    </row>
    <row r="41" spans="1:5" outlineLevel="1" x14ac:dyDescent="0.2">
      <c r="A41" s="33" t="s">
        <v>374</v>
      </c>
      <c r="B41" s="2" t="s">
        <v>375</v>
      </c>
      <c r="C41" s="34">
        <v>0</v>
      </c>
      <c r="D41" s="34">
        <v>1691007.86</v>
      </c>
      <c r="E41" s="111">
        <v>1691007.86</v>
      </c>
    </row>
    <row r="42" spans="1:5" outlineLevel="1" x14ac:dyDescent="0.2">
      <c r="A42" s="33" t="s">
        <v>376</v>
      </c>
      <c r="B42" s="2" t="s">
        <v>377</v>
      </c>
      <c r="C42" s="34">
        <v>0</v>
      </c>
      <c r="D42" s="34">
        <v>564976.82999999996</v>
      </c>
      <c r="E42" s="111">
        <v>564976.82999999996</v>
      </c>
    </row>
    <row r="43" spans="1:5" outlineLevel="1" x14ac:dyDescent="0.2">
      <c r="A43" s="33" t="s">
        <v>378</v>
      </c>
      <c r="B43" s="2" t="s">
        <v>379</v>
      </c>
      <c r="C43" s="34">
        <v>0</v>
      </c>
      <c r="D43" s="34">
        <v>13662.1</v>
      </c>
      <c r="E43" s="111">
        <v>13662.1</v>
      </c>
    </row>
    <row r="44" spans="1:5" outlineLevel="1" x14ac:dyDescent="0.2">
      <c r="A44" s="33" t="s">
        <v>380</v>
      </c>
      <c r="B44" s="2" t="s">
        <v>381</v>
      </c>
      <c r="C44" s="34">
        <v>0</v>
      </c>
      <c r="D44" s="34">
        <v>629.14</v>
      </c>
      <c r="E44" s="111">
        <v>629.14</v>
      </c>
    </row>
    <row r="45" spans="1:5" outlineLevel="1" x14ac:dyDescent="0.2">
      <c r="A45" s="33" t="s">
        <v>382</v>
      </c>
      <c r="B45" s="2" t="s">
        <v>383</v>
      </c>
      <c r="C45" s="34">
        <v>0</v>
      </c>
      <c r="D45" s="34">
        <v>2893.52</v>
      </c>
      <c r="E45" s="111">
        <v>2893.52</v>
      </c>
    </row>
    <row r="46" spans="1:5" x14ac:dyDescent="0.2">
      <c r="A46" s="256" t="s">
        <v>384</v>
      </c>
      <c r="B46" s="257"/>
      <c r="C46" s="258">
        <v>0</v>
      </c>
      <c r="D46" s="259">
        <v>2273169.4500000002</v>
      </c>
      <c r="E46" s="260">
        <v>2273169.4500000002</v>
      </c>
    </row>
    <row r="47" spans="1:5" ht="0.95" customHeight="1" outlineLevel="1" x14ac:dyDescent="0.2">
      <c r="A47" s="229"/>
      <c r="B47" s="17"/>
      <c r="C47" s="232"/>
      <c r="D47" s="230"/>
      <c r="E47" s="231"/>
    </row>
    <row r="48" spans="1:5" outlineLevel="1" x14ac:dyDescent="0.2">
      <c r="A48" s="33" t="s">
        <v>385</v>
      </c>
      <c r="B48" s="2" t="s">
        <v>386</v>
      </c>
      <c r="C48" s="34">
        <v>1139690.71</v>
      </c>
      <c r="D48" s="34">
        <v>888982.59</v>
      </c>
      <c r="E48" s="111">
        <v>-250708.12</v>
      </c>
    </row>
    <row r="49" spans="1:5" x14ac:dyDescent="0.2">
      <c r="A49" s="256" t="s">
        <v>387</v>
      </c>
      <c r="B49" s="257"/>
      <c r="C49" s="258">
        <v>1139690.71</v>
      </c>
      <c r="D49" s="259">
        <v>888982.59</v>
      </c>
      <c r="E49" s="260">
        <v>-250708.12</v>
      </c>
    </row>
    <row r="50" spans="1:5" ht="0.95" customHeight="1" outlineLevel="1" x14ac:dyDescent="0.2">
      <c r="A50" s="229"/>
      <c r="B50" s="17"/>
      <c r="C50" s="232"/>
      <c r="D50" s="230"/>
      <c r="E50" s="231"/>
    </row>
    <row r="51" spans="1:5" outlineLevel="1" x14ac:dyDescent="0.2">
      <c r="A51" s="33" t="s">
        <v>388</v>
      </c>
      <c r="B51" s="2" t="s">
        <v>389</v>
      </c>
      <c r="C51" s="34">
        <v>225340</v>
      </c>
      <c r="D51" s="34">
        <v>127540</v>
      </c>
      <c r="E51" s="111">
        <v>-97800</v>
      </c>
    </row>
    <row r="52" spans="1:5" x14ac:dyDescent="0.2">
      <c r="A52" s="256" t="s">
        <v>390</v>
      </c>
      <c r="B52" s="257"/>
      <c r="C52" s="258">
        <v>225340</v>
      </c>
      <c r="D52" s="259">
        <v>127540</v>
      </c>
      <c r="E52" s="260">
        <v>-97800</v>
      </c>
    </row>
    <row r="53" spans="1:5" ht="0.95" customHeight="1" outlineLevel="1" x14ac:dyDescent="0.2">
      <c r="A53" s="229"/>
      <c r="B53" s="17"/>
      <c r="C53" s="232"/>
      <c r="D53" s="230"/>
      <c r="E53" s="231"/>
    </row>
    <row r="54" spans="1:5" outlineLevel="1" x14ac:dyDescent="0.2">
      <c r="A54" s="33" t="s">
        <v>391</v>
      </c>
      <c r="B54" s="2" t="s">
        <v>392</v>
      </c>
      <c r="C54" s="34">
        <v>2869364.7</v>
      </c>
      <c r="D54" s="34">
        <v>1881852.48</v>
      </c>
      <c r="E54" s="111">
        <v>-987512.22</v>
      </c>
    </row>
    <row r="55" spans="1:5" x14ac:dyDescent="0.2">
      <c r="A55" s="256" t="s">
        <v>393</v>
      </c>
      <c r="B55" s="257"/>
      <c r="C55" s="258">
        <v>2869364.7</v>
      </c>
      <c r="D55" s="259">
        <v>1881852.48</v>
      </c>
      <c r="E55" s="260">
        <v>-987512.22</v>
      </c>
    </row>
    <row r="56" spans="1:5" ht="0.95" customHeight="1" outlineLevel="1" x14ac:dyDescent="0.2">
      <c r="A56" s="229"/>
      <c r="B56" s="17"/>
      <c r="C56" s="232"/>
      <c r="D56" s="230"/>
      <c r="E56" s="231"/>
    </row>
    <row r="57" spans="1:5" outlineLevel="1" x14ac:dyDescent="0.2">
      <c r="A57" s="33" t="s">
        <v>394</v>
      </c>
      <c r="B57" s="2" t="s">
        <v>395</v>
      </c>
      <c r="C57" s="34">
        <v>416555.17</v>
      </c>
      <c r="D57" s="34">
        <v>708793.55</v>
      </c>
      <c r="E57" s="111">
        <v>292238.38</v>
      </c>
    </row>
    <row r="58" spans="1:5" outlineLevel="1" x14ac:dyDescent="0.2">
      <c r="A58" s="33" t="s">
        <v>396</v>
      </c>
      <c r="B58" s="2" t="s">
        <v>397</v>
      </c>
      <c r="C58" s="34">
        <v>16854.23</v>
      </c>
      <c r="D58" s="34">
        <v>39900.43</v>
      </c>
      <c r="E58" s="111">
        <v>23046.2</v>
      </c>
    </row>
    <row r="59" spans="1:5" outlineLevel="1" x14ac:dyDescent="0.2">
      <c r="A59" s="33" t="s">
        <v>546</v>
      </c>
      <c r="B59" s="2" t="s">
        <v>547</v>
      </c>
      <c r="C59" s="34">
        <v>0</v>
      </c>
      <c r="D59" s="34">
        <v>299</v>
      </c>
      <c r="E59" s="111">
        <v>299</v>
      </c>
    </row>
    <row r="60" spans="1:5" x14ac:dyDescent="0.2">
      <c r="A60" s="256" t="s">
        <v>398</v>
      </c>
      <c r="B60" s="257"/>
      <c r="C60" s="258">
        <v>433409.4</v>
      </c>
      <c r="D60" s="259">
        <v>748992.98</v>
      </c>
      <c r="E60" s="260">
        <v>315583.58</v>
      </c>
    </row>
    <row r="61" spans="1:5" ht="0.95" customHeight="1" outlineLevel="1" x14ac:dyDescent="0.2">
      <c r="A61" s="229"/>
      <c r="B61" s="17"/>
      <c r="C61" s="232"/>
      <c r="D61" s="230"/>
      <c r="E61" s="231"/>
    </row>
    <row r="62" spans="1:5" outlineLevel="1" x14ac:dyDescent="0.2">
      <c r="A62" s="33" t="s">
        <v>399</v>
      </c>
      <c r="B62" s="2" t="s">
        <v>400</v>
      </c>
      <c r="C62" s="34">
        <v>5246053.7</v>
      </c>
      <c r="D62" s="34">
        <v>542923.56000000006</v>
      </c>
      <c r="E62" s="111">
        <v>-4703130.1399999997</v>
      </c>
    </row>
    <row r="63" spans="1:5" x14ac:dyDescent="0.2">
      <c r="A63" s="256" t="s">
        <v>401</v>
      </c>
      <c r="B63" s="257"/>
      <c r="C63" s="258">
        <v>5246053.7</v>
      </c>
      <c r="D63" s="259">
        <v>542923.56000000006</v>
      </c>
      <c r="E63" s="260">
        <v>-4703130.1399999997</v>
      </c>
    </row>
    <row r="64" spans="1:5" ht="0.95" customHeight="1" outlineLevel="1" x14ac:dyDescent="0.2">
      <c r="A64" s="229"/>
      <c r="B64" s="17"/>
      <c r="C64" s="232"/>
      <c r="D64" s="230"/>
      <c r="E64" s="231"/>
    </row>
    <row r="65" spans="1:5" outlineLevel="1" x14ac:dyDescent="0.2">
      <c r="A65" s="33" t="s">
        <v>402</v>
      </c>
      <c r="B65" s="2" t="s">
        <v>403</v>
      </c>
      <c r="C65" s="34">
        <v>0</v>
      </c>
      <c r="D65" s="34">
        <v>3736</v>
      </c>
      <c r="E65" s="111">
        <v>3736</v>
      </c>
    </row>
    <row r="66" spans="1:5" outlineLevel="1" x14ac:dyDescent="0.2">
      <c r="A66" s="33" t="s">
        <v>404</v>
      </c>
      <c r="B66" s="2" t="s">
        <v>405</v>
      </c>
      <c r="C66" s="34">
        <v>0</v>
      </c>
      <c r="D66" s="34">
        <v>3238</v>
      </c>
      <c r="E66" s="111">
        <v>3238</v>
      </c>
    </row>
    <row r="67" spans="1:5" x14ac:dyDescent="0.2">
      <c r="A67" s="256" t="s">
        <v>406</v>
      </c>
      <c r="B67" s="257"/>
      <c r="C67" s="258">
        <v>0</v>
      </c>
      <c r="D67" s="259">
        <v>6974</v>
      </c>
      <c r="E67" s="260">
        <v>6974</v>
      </c>
    </row>
    <row r="68" spans="1:5" ht="0.95" customHeight="1" outlineLevel="1" x14ac:dyDescent="0.2">
      <c r="A68" s="229"/>
      <c r="B68" s="17"/>
      <c r="C68" s="232"/>
      <c r="D68" s="230"/>
      <c r="E68" s="231"/>
    </row>
    <row r="69" spans="1:5" outlineLevel="1" x14ac:dyDescent="0.2">
      <c r="A69" s="33" t="s">
        <v>407</v>
      </c>
      <c r="B69" s="2" t="s">
        <v>43</v>
      </c>
      <c r="C69" s="34">
        <v>0</v>
      </c>
      <c r="D69" s="34">
        <v>5301</v>
      </c>
      <c r="E69" s="111">
        <v>5301</v>
      </c>
    </row>
    <row r="70" spans="1:5" outlineLevel="1" x14ac:dyDescent="0.2">
      <c r="A70" s="33" t="s">
        <v>408</v>
      </c>
      <c r="B70" s="2" t="s">
        <v>45</v>
      </c>
      <c r="C70" s="34">
        <v>0</v>
      </c>
      <c r="D70" s="34">
        <v>2540</v>
      </c>
      <c r="E70" s="111">
        <v>2540</v>
      </c>
    </row>
    <row r="71" spans="1:5" outlineLevel="1" x14ac:dyDescent="0.2">
      <c r="A71" s="33" t="s">
        <v>409</v>
      </c>
      <c r="B71" s="2" t="s">
        <v>47</v>
      </c>
      <c r="C71" s="34">
        <v>0</v>
      </c>
      <c r="D71" s="34">
        <v>2154</v>
      </c>
      <c r="E71" s="111">
        <v>2154</v>
      </c>
    </row>
    <row r="72" spans="1:5" x14ac:dyDescent="0.2">
      <c r="A72" s="256" t="s">
        <v>410</v>
      </c>
      <c r="B72" s="257"/>
      <c r="C72" s="258">
        <v>0</v>
      </c>
      <c r="D72" s="259">
        <v>9995</v>
      </c>
      <c r="E72" s="260">
        <v>9995</v>
      </c>
    </row>
    <row r="73" spans="1:5" ht="0.95" customHeight="1" outlineLevel="1" x14ac:dyDescent="0.2">
      <c r="A73" s="229"/>
      <c r="B73" s="17"/>
      <c r="C73" s="232"/>
      <c r="D73" s="230"/>
      <c r="E73" s="231"/>
    </row>
    <row r="74" spans="1:5" outlineLevel="1" x14ac:dyDescent="0.2">
      <c r="A74" s="33" t="s">
        <v>411</v>
      </c>
      <c r="B74" s="2" t="s">
        <v>412</v>
      </c>
      <c r="C74" s="34">
        <v>10000</v>
      </c>
      <c r="D74" s="34">
        <v>8500</v>
      </c>
      <c r="E74" s="111">
        <v>-1500</v>
      </c>
    </row>
    <row r="75" spans="1:5" outlineLevel="1" x14ac:dyDescent="0.2">
      <c r="A75" s="33" t="s">
        <v>548</v>
      </c>
      <c r="B75" s="2" t="s">
        <v>549</v>
      </c>
      <c r="C75" s="34">
        <v>0</v>
      </c>
      <c r="D75" s="34">
        <v>846.38</v>
      </c>
      <c r="E75" s="111">
        <v>846.38</v>
      </c>
    </row>
    <row r="76" spans="1:5" outlineLevel="1" x14ac:dyDescent="0.2">
      <c r="A76" s="33" t="s">
        <v>413</v>
      </c>
      <c r="B76" s="2" t="s">
        <v>414</v>
      </c>
      <c r="C76" s="34">
        <v>64076</v>
      </c>
      <c r="D76" s="34">
        <v>345897</v>
      </c>
      <c r="E76" s="111">
        <v>281821</v>
      </c>
    </row>
    <row r="77" spans="1:5" outlineLevel="1" x14ac:dyDescent="0.2">
      <c r="A77" s="33" t="s">
        <v>415</v>
      </c>
      <c r="B77" s="2" t="s">
        <v>416</v>
      </c>
      <c r="C77" s="34">
        <v>4596.2</v>
      </c>
      <c r="D77" s="34">
        <v>0</v>
      </c>
      <c r="E77" s="111">
        <v>-4596.2</v>
      </c>
    </row>
    <row r="78" spans="1:5" outlineLevel="1" x14ac:dyDescent="0.2">
      <c r="A78" s="33" t="s">
        <v>550</v>
      </c>
      <c r="B78" s="2" t="s">
        <v>551</v>
      </c>
      <c r="C78" s="34">
        <v>5066.6000000000004</v>
      </c>
      <c r="D78" s="34">
        <v>0</v>
      </c>
      <c r="E78" s="111">
        <v>-5066.6000000000004</v>
      </c>
    </row>
    <row r="79" spans="1:5" outlineLevel="1" x14ac:dyDescent="0.2">
      <c r="A79" s="33" t="s">
        <v>552</v>
      </c>
      <c r="B79" s="2" t="s">
        <v>553</v>
      </c>
      <c r="C79" s="34">
        <v>196.81</v>
      </c>
      <c r="D79" s="34">
        <v>0</v>
      </c>
      <c r="E79" s="111">
        <v>-196.81</v>
      </c>
    </row>
    <row r="80" spans="1:5" outlineLevel="1" x14ac:dyDescent="0.2">
      <c r="A80" s="33" t="s">
        <v>554</v>
      </c>
      <c r="B80" s="2" t="s">
        <v>555</v>
      </c>
      <c r="C80" s="34">
        <v>88244.62</v>
      </c>
      <c r="D80" s="34">
        <v>0</v>
      </c>
      <c r="E80" s="111">
        <v>-88244.62</v>
      </c>
    </row>
    <row r="81" spans="1:5" outlineLevel="1" x14ac:dyDescent="0.2">
      <c r="A81" s="33" t="s">
        <v>556</v>
      </c>
      <c r="B81" s="2" t="s">
        <v>557</v>
      </c>
      <c r="C81" s="34">
        <v>846.38</v>
      </c>
      <c r="D81" s="34">
        <v>0</v>
      </c>
      <c r="E81" s="111">
        <v>-846.38</v>
      </c>
    </row>
    <row r="82" spans="1:5" outlineLevel="1" x14ac:dyDescent="0.2">
      <c r="A82" s="33" t="s">
        <v>417</v>
      </c>
      <c r="B82" s="2" t="s">
        <v>418</v>
      </c>
      <c r="C82" s="34">
        <v>0</v>
      </c>
      <c r="D82" s="34">
        <v>5194</v>
      </c>
      <c r="E82" s="111">
        <v>5194</v>
      </c>
    </row>
    <row r="83" spans="1:5" outlineLevel="1" x14ac:dyDescent="0.2">
      <c r="A83" s="33" t="s">
        <v>558</v>
      </c>
      <c r="B83" s="2" t="s">
        <v>559</v>
      </c>
      <c r="C83" s="34">
        <v>0</v>
      </c>
      <c r="D83" s="34">
        <v>5175.09</v>
      </c>
      <c r="E83" s="111">
        <v>5175.09</v>
      </c>
    </row>
    <row r="84" spans="1:5" outlineLevel="1" x14ac:dyDescent="0.2">
      <c r="A84" s="33" t="s">
        <v>560</v>
      </c>
      <c r="B84" s="2" t="s">
        <v>561</v>
      </c>
      <c r="C84" s="34">
        <v>0</v>
      </c>
      <c r="D84" s="34">
        <v>831513.54</v>
      </c>
      <c r="E84" s="111">
        <v>831513.54</v>
      </c>
    </row>
    <row r="85" spans="1:5" outlineLevel="1" x14ac:dyDescent="0.2">
      <c r="A85" s="33" t="s">
        <v>562</v>
      </c>
      <c r="B85" s="2" t="s">
        <v>563</v>
      </c>
      <c r="C85" s="34">
        <v>49</v>
      </c>
      <c r="D85" s="34">
        <v>0</v>
      </c>
      <c r="E85" s="111">
        <v>-49</v>
      </c>
    </row>
    <row r="86" spans="1:5" x14ac:dyDescent="0.2">
      <c r="A86" s="256" t="s">
        <v>419</v>
      </c>
      <c r="B86" s="257"/>
      <c r="C86" s="258">
        <v>173075.61</v>
      </c>
      <c r="D86" s="259">
        <v>1197126.01</v>
      </c>
      <c r="E86" s="260">
        <v>1024050.4</v>
      </c>
    </row>
    <row r="87" spans="1:5" ht="0.95" customHeight="1" outlineLevel="1" x14ac:dyDescent="0.2">
      <c r="A87" s="229"/>
      <c r="B87" s="17"/>
      <c r="C87" s="232"/>
      <c r="D87" s="230"/>
      <c r="E87" s="231"/>
    </row>
    <row r="88" spans="1:5" outlineLevel="1" x14ac:dyDescent="0.2">
      <c r="A88" s="33" t="s">
        <v>420</v>
      </c>
      <c r="B88" s="2" t="s">
        <v>421</v>
      </c>
      <c r="C88" s="34">
        <v>500000</v>
      </c>
      <c r="D88" s="34">
        <v>0</v>
      </c>
      <c r="E88" s="111">
        <v>-500000</v>
      </c>
    </row>
    <row r="89" spans="1:5" outlineLevel="1" x14ac:dyDescent="0.2">
      <c r="A89" s="33" t="s">
        <v>422</v>
      </c>
      <c r="B89" s="2" t="s">
        <v>423</v>
      </c>
      <c r="C89" s="34">
        <v>46439.55</v>
      </c>
      <c r="D89" s="34">
        <v>45200</v>
      </c>
      <c r="E89" s="111">
        <v>-1239.55</v>
      </c>
    </row>
    <row r="90" spans="1:5" outlineLevel="1" x14ac:dyDescent="0.2">
      <c r="A90" s="33" t="s">
        <v>424</v>
      </c>
      <c r="B90" s="2" t="s">
        <v>425</v>
      </c>
      <c r="C90" s="34">
        <v>70560</v>
      </c>
      <c r="D90" s="34">
        <v>88510</v>
      </c>
      <c r="E90" s="111">
        <v>17950</v>
      </c>
    </row>
    <row r="91" spans="1:5" x14ac:dyDescent="0.2">
      <c r="A91" s="256" t="s">
        <v>426</v>
      </c>
      <c r="B91" s="257"/>
      <c r="C91" s="258">
        <v>616999.55000000005</v>
      </c>
      <c r="D91" s="259">
        <v>133710</v>
      </c>
      <c r="E91" s="260">
        <v>-483289.55</v>
      </c>
    </row>
    <row r="92" spans="1:5" ht="0.95" customHeight="1" outlineLevel="1" x14ac:dyDescent="0.2">
      <c r="A92" s="229"/>
      <c r="B92" s="17"/>
      <c r="C92" s="232"/>
      <c r="D92" s="230"/>
      <c r="E92" s="231"/>
    </row>
    <row r="93" spans="1:5" outlineLevel="1" x14ac:dyDescent="0.2">
      <c r="A93" s="33" t="s">
        <v>427</v>
      </c>
      <c r="B93" s="2" t="s">
        <v>428</v>
      </c>
      <c r="C93" s="34">
        <v>0</v>
      </c>
      <c r="D93" s="34">
        <v>90592.66</v>
      </c>
      <c r="E93" s="111">
        <v>90592.66</v>
      </c>
    </row>
    <row r="94" spans="1:5" x14ac:dyDescent="0.2">
      <c r="A94" s="256" t="s">
        <v>429</v>
      </c>
      <c r="B94" s="257"/>
      <c r="C94" s="258">
        <v>0</v>
      </c>
      <c r="D94" s="259">
        <v>90592.66</v>
      </c>
      <c r="E94" s="260">
        <v>90592.66</v>
      </c>
    </row>
    <row r="95" spans="1:5" ht="0.95" customHeight="1" outlineLevel="1" x14ac:dyDescent="0.2">
      <c r="A95" s="229"/>
      <c r="B95" s="17"/>
      <c r="C95" s="232"/>
      <c r="D95" s="230"/>
      <c r="E95" s="231"/>
    </row>
    <row r="96" spans="1:5" outlineLevel="1" x14ac:dyDescent="0.2">
      <c r="A96" s="33" t="s">
        <v>430</v>
      </c>
      <c r="B96" s="2" t="s">
        <v>1</v>
      </c>
      <c r="C96" s="34">
        <v>109446.05</v>
      </c>
      <c r="D96" s="34">
        <v>109446.05</v>
      </c>
      <c r="E96" s="111">
        <v>0</v>
      </c>
    </row>
    <row r="97" spans="1:5" outlineLevel="1" x14ac:dyDescent="0.2">
      <c r="A97" s="33" t="s">
        <v>431</v>
      </c>
      <c r="B97" s="2" t="s">
        <v>432</v>
      </c>
      <c r="C97" s="34">
        <v>292264.55</v>
      </c>
      <c r="D97" s="34">
        <v>64192.97</v>
      </c>
      <c r="E97" s="111">
        <v>-228071.58</v>
      </c>
    </row>
    <row r="98" spans="1:5" outlineLevel="1" x14ac:dyDescent="0.2">
      <c r="A98" s="33" t="s">
        <v>433</v>
      </c>
      <c r="B98" s="2" t="s">
        <v>434</v>
      </c>
      <c r="C98" s="34">
        <v>583599.23</v>
      </c>
      <c r="D98" s="34">
        <v>431844.43</v>
      </c>
      <c r="E98" s="111">
        <v>-151754.79999999999</v>
      </c>
    </row>
    <row r="99" spans="1:5" x14ac:dyDescent="0.2">
      <c r="A99" s="256" t="s">
        <v>435</v>
      </c>
      <c r="B99" s="257"/>
      <c r="C99" s="258">
        <v>985309.83</v>
      </c>
      <c r="D99" s="259">
        <v>605483.44999999995</v>
      </c>
      <c r="E99" s="260">
        <v>-379826.38</v>
      </c>
    </row>
    <row r="100" spans="1:5" ht="0.95" customHeight="1" outlineLevel="1" x14ac:dyDescent="0.2">
      <c r="A100" s="229"/>
      <c r="B100" s="17"/>
      <c r="C100" s="232"/>
      <c r="D100" s="230"/>
      <c r="E100" s="231"/>
    </row>
    <row r="101" spans="1:5" outlineLevel="1" x14ac:dyDescent="0.2">
      <c r="A101" s="33" t="s">
        <v>436</v>
      </c>
      <c r="B101" s="2" t="s">
        <v>437</v>
      </c>
      <c r="C101" s="34">
        <v>12019.2</v>
      </c>
      <c r="D101" s="34">
        <v>460</v>
      </c>
      <c r="E101" s="111">
        <v>-11559.2</v>
      </c>
    </row>
    <row r="102" spans="1:5" x14ac:dyDescent="0.2">
      <c r="A102" s="256" t="s">
        <v>438</v>
      </c>
      <c r="B102" s="257"/>
      <c r="C102" s="258">
        <v>12019.2</v>
      </c>
      <c r="D102" s="259">
        <v>460</v>
      </c>
      <c r="E102" s="260">
        <v>-11559.2</v>
      </c>
    </row>
    <row r="103" spans="1:5" ht="0.95" customHeight="1" outlineLevel="1" x14ac:dyDescent="0.2">
      <c r="A103" s="229"/>
      <c r="B103" s="17"/>
      <c r="C103" s="232"/>
      <c r="D103" s="230"/>
      <c r="E103" s="231"/>
    </row>
    <row r="104" spans="1:5" outlineLevel="1" x14ac:dyDescent="0.2">
      <c r="A104" s="33" t="s">
        <v>439</v>
      </c>
      <c r="B104" s="2" t="s">
        <v>440</v>
      </c>
      <c r="C104" s="34">
        <v>3500</v>
      </c>
      <c r="D104" s="34">
        <v>3500</v>
      </c>
      <c r="E104" s="111">
        <v>0</v>
      </c>
    </row>
    <row r="105" spans="1:5" x14ac:dyDescent="0.2">
      <c r="A105" s="256" t="s">
        <v>441</v>
      </c>
      <c r="B105" s="257"/>
      <c r="C105" s="258">
        <v>3500</v>
      </c>
      <c r="D105" s="259">
        <v>3500</v>
      </c>
      <c r="E105" s="260">
        <v>0</v>
      </c>
    </row>
    <row r="106" spans="1:5" ht="0.95" customHeight="1" outlineLevel="1" x14ac:dyDescent="0.2">
      <c r="A106" s="229"/>
      <c r="B106" s="17"/>
      <c r="C106" s="232"/>
      <c r="D106" s="230"/>
      <c r="E106" s="231"/>
    </row>
    <row r="107" spans="1:5" outlineLevel="1" x14ac:dyDescent="0.2">
      <c r="A107" s="33" t="s">
        <v>59</v>
      </c>
      <c r="B107" s="2" t="s">
        <v>60</v>
      </c>
      <c r="C107" s="34">
        <v>44063.37</v>
      </c>
      <c r="D107" s="34">
        <v>0</v>
      </c>
      <c r="E107" s="111">
        <v>-44063.37</v>
      </c>
    </row>
    <row r="108" spans="1:5" outlineLevel="1" x14ac:dyDescent="0.2">
      <c r="A108" s="33" t="s">
        <v>564</v>
      </c>
      <c r="B108" s="2" t="s">
        <v>565</v>
      </c>
      <c r="C108" s="34">
        <v>3578.3</v>
      </c>
      <c r="D108" s="34">
        <v>0</v>
      </c>
      <c r="E108" s="111">
        <v>-3578.3</v>
      </c>
    </row>
    <row r="109" spans="1:5" outlineLevel="1" x14ac:dyDescent="0.2">
      <c r="A109" s="33" t="s">
        <v>566</v>
      </c>
      <c r="B109" s="2" t="s">
        <v>567</v>
      </c>
      <c r="C109" s="34">
        <v>160747.6</v>
      </c>
      <c r="D109" s="34">
        <v>0</v>
      </c>
      <c r="E109" s="111">
        <v>-160747.6</v>
      </c>
    </row>
    <row r="110" spans="1:5" outlineLevel="1" x14ac:dyDescent="0.2">
      <c r="A110" s="33" t="s">
        <v>61</v>
      </c>
      <c r="B110" s="2" t="s">
        <v>62</v>
      </c>
      <c r="C110" s="34">
        <v>4318.22</v>
      </c>
      <c r="D110" s="34">
        <v>0</v>
      </c>
      <c r="E110" s="111">
        <v>-4318.22</v>
      </c>
    </row>
    <row r="111" spans="1:5" outlineLevel="1" x14ac:dyDescent="0.2">
      <c r="A111" s="33" t="s">
        <v>63</v>
      </c>
      <c r="B111" s="2" t="s">
        <v>64</v>
      </c>
      <c r="C111" s="34">
        <v>2770835.07</v>
      </c>
      <c r="D111" s="34">
        <v>1238568.54</v>
      </c>
      <c r="E111" s="111">
        <v>-1532266.53</v>
      </c>
    </row>
    <row r="112" spans="1:5" outlineLevel="1" x14ac:dyDescent="0.2">
      <c r="A112" s="33" t="s">
        <v>65</v>
      </c>
      <c r="B112" s="2" t="s">
        <v>66</v>
      </c>
      <c r="C112" s="34">
        <v>111817.91</v>
      </c>
      <c r="D112" s="34">
        <v>0</v>
      </c>
      <c r="E112" s="111">
        <v>-111817.91</v>
      </c>
    </row>
    <row r="113" spans="1:5" outlineLevel="1" x14ac:dyDescent="0.2">
      <c r="A113" s="33" t="s">
        <v>67</v>
      </c>
      <c r="B113" s="2" t="s">
        <v>68</v>
      </c>
      <c r="C113" s="34">
        <v>7216.21</v>
      </c>
      <c r="D113" s="34">
        <v>0</v>
      </c>
      <c r="E113" s="111">
        <v>-7216.21</v>
      </c>
    </row>
    <row r="114" spans="1:5" outlineLevel="1" x14ac:dyDescent="0.2">
      <c r="A114" s="33" t="s">
        <v>69</v>
      </c>
      <c r="B114" s="2" t="s">
        <v>70</v>
      </c>
      <c r="C114" s="34">
        <v>19390.689999999999</v>
      </c>
      <c r="D114" s="34">
        <v>0</v>
      </c>
      <c r="E114" s="111">
        <v>-19390.689999999999</v>
      </c>
    </row>
    <row r="115" spans="1:5" outlineLevel="1" x14ac:dyDescent="0.2">
      <c r="A115" s="33" t="s">
        <v>71</v>
      </c>
      <c r="B115" s="2" t="s">
        <v>72</v>
      </c>
      <c r="C115" s="34">
        <v>82999.820000000007</v>
      </c>
      <c r="D115" s="34">
        <v>0</v>
      </c>
      <c r="E115" s="111">
        <v>-82999.820000000007</v>
      </c>
    </row>
    <row r="116" spans="1:5" x14ac:dyDescent="0.2">
      <c r="A116" s="256" t="s">
        <v>442</v>
      </c>
      <c r="B116" s="257"/>
      <c r="C116" s="258">
        <v>3204967.19</v>
      </c>
      <c r="D116" s="259">
        <v>1238568.54</v>
      </c>
      <c r="E116" s="260">
        <v>-1966398.65</v>
      </c>
    </row>
    <row r="117" spans="1:5" ht="0.95" customHeight="1" outlineLevel="1" x14ac:dyDescent="0.2">
      <c r="A117" s="229"/>
      <c r="B117" s="17"/>
      <c r="C117" s="232"/>
      <c r="D117" s="230"/>
      <c r="E117" s="231"/>
    </row>
    <row r="118" spans="1:5" outlineLevel="1" x14ac:dyDescent="0.2">
      <c r="A118" s="33" t="s">
        <v>73</v>
      </c>
      <c r="B118" s="2" t="s">
        <v>74</v>
      </c>
      <c r="C118" s="34">
        <v>69860</v>
      </c>
      <c r="D118" s="34">
        <v>0</v>
      </c>
      <c r="E118" s="111">
        <v>-69860</v>
      </c>
    </row>
    <row r="119" spans="1:5" outlineLevel="1" x14ac:dyDescent="0.2">
      <c r="A119" s="33" t="s">
        <v>75</v>
      </c>
      <c r="B119" s="2" t="s">
        <v>76</v>
      </c>
      <c r="C119" s="34">
        <v>15000</v>
      </c>
      <c r="D119" s="34">
        <v>0</v>
      </c>
      <c r="E119" s="111">
        <v>-15000</v>
      </c>
    </row>
    <row r="120" spans="1:5" outlineLevel="1" x14ac:dyDescent="0.2">
      <c r="A120" s="33" t="s">
        <v>77</v>
      </c>
      <c r="B120" s="2" t="s">
        <v>78</v>
      </c>
      <c r="C120" s="34">
        <v>9911.56</v>
      </c>
      <c r="D120" s="34">
        <v>0</v>
      </c>
      <c r="E120" s="111">
        <v>-9911.56</v>
      </c>
    </row>
    <row r="121" spans="1:5" outlineLevel="1" x14ac:dyDescent="0.2">
      <c r="A121" s="33" t="s">
        <v>79</v>
      </c>
      <c r="B121" s="2" t="s">
        <v>80</v>
      </c>
      <c r="C121" s="34">
        <v>18711.72</v>
      </c>
      <c r="D121" s="34">
        <v>1239.55</v>
      </c>
      <c r="E121" s="111">
        <v>-17472.169999999998</v>
      </c>
    </row>
    <row r="122" spans="1:5" outlineLevel="1" x14ac:dyDescent="0.2">
      <c r="A122" s="33" t="s">
        <v>81</v>
      </c>
      <c r="B122" s="2" t="s">
        <v>82</v>
      </c>
      <c r="C122" s="34">
        <v>1809.74</v>
      </c>
      <c r="D122" s="34">
        <v>0</v>
      </c>
      <c r="E122" s="111">
        <v>-1809.74</v>
      </c>
    </row>
    <row r="123" spans="1:5" outlineLevel="1" x14ac:dyDescent="0.2">
      <c r="A123" s="33" t="s">
        <v>83</v>
      </c>
      <c r="B123" s="2" t="s">
        <v>84</v>
      </c>
      <c r="C123" s="34">
        <v>547</v>
      </c>
      <c r="D123" s="34">
        <v>0</v>
      </c>
      <c r="E123" s="111">
        <v>-547</v>
      </c>
    </row>
    <row r="124" spans="1:5" x14ac:dyDescent="0.2">
      <c r="A124" s="256" t="s">
        <v>443</v>
      </c>
      <c r="B124" s="257"/>
      <c r="C124" s="258">
        <v>115840.02</v>
      </c>
      <c r="D124" s="259">
        <v>1239.55</v>
      </c>
      <c r="E124" s="260">
        <v>-114600.47</v>
      </c>
    </row>
    <row r="125" spans="1:5" ht="0.95" customHeight="1" outlineLevel="1" x14ac:dyDescent="0.2">
      <c r="A125" s="229"/>
      <c r="B125" s="17"/>
      <c r="C125" s="232"/>
      <c r="D125" s="230"/>
      <c r="E125" s="231"/>
    </row>
    <row r="126" spans="1:5" outlineLevel="1" x14ac:dyDescent="0.2">
      <c r="A126" s="33" t="s">
        <v>85</v>
      </c>
      <c r="B126" s="2" t="s">
        <v>86</v>
      </c>
      <c r="C126" s="34">
        <v>2120</v>
      </c>
      <c r="D126" s="34">
        <v>0</v>
      </c>
      <c r="E126" s="111">
        <v>-2120</v>
      </c>
    </row>
    <row r="127" spans="1:5" outlineLevel="1" x14ac:dyDescent="0.2">
      <c r="A127" s="33" t="s">
        <v>87</v>
      </c>
      <c r="B127" s="2" t="s">
        <v>88</v>
      </c>
      <c r="C127" s="34">
        <v>460</v>
      </c>
      <c r="D127" s="34">
        <v>0</v>
      </c>
      <c r="E127" s="111">
        <v>-460</v>
      </c>
    </row>
    <row r="128" spans="1:5" outlineLevel="1" x14ac:dyDescent="0.2">
      <c r="A128" s="33" t="s">
        <v>89</v>
      </c>
      <c r="B128" s="2" t="s">
        <v>90</v>
      </c>
      <c r="C128" s="34">
        <v>14256.86</v>
      </c>
      <c r="D128" s="34">
        <v>0</v>
      </c>
      <c r="E128" s="111">
        <v>-14256.86</v>
      </c>
    </row>
    <row r="129" spans="1:5" outlineLevel="1" x14ac:dyDescent="0.2">
      <c r="A129" s="33" t="s">
        <v>91</v>
      </c>
      <c r="B129" s="2" t="s">
        <v>92</v>
      </c>
      <c r="C129" s="34">
        <v>52</v>
      </c>
      <c r="D129" s="34">
        <v>0</v>
      </c>
      <c r="E129" s="111">
        <v>-52</v>
      </c>
    </row>
    <row r="130" spans="1:5" x14ac:dyDescent="0.2">
      <c r="A130" s="256" t="s">
        <v>444</v>
      </c>
      <c r="B130" s="257"/>
      <c r="C130" s="258">
        <v>16888.86</v>
      </c>
      <c r="D130" s="259">
        <v>0</v>
      </c>
      <c r="E130" s="260">
        <v>-16888.86</v>
      </c>
    </row>
    <row r="131" spans="1:5" ht="0.95" customHeight="1" outlineLevel="1" x14ac:dyDescent="0.2">
      <c r="A131" s="229"/>
      <c r="B131" s="17"/>
      <c r="C131" s="232"/>
      <c r="D131" s="230"/>
      <c r="E131" s="231"/>
    </row>
    <row r="132" spans="1:5" outlineLevel="1" x14ac:dyDescent="0.2">
      <c r="A132" s="33" t="s">
        <v>93</v>
      </c>
      <c r="B132" s="2" t="s">
        <v>94</v>
      </c>
      <c r="C132" s="34">
        <v>3084.41</v>
      </c>
      <c r="D132" s="34">
        <v>0</v>
      </c>
      <c r="E132" s="111">
        <v>-3084.41</v>
      </c>
    </row>
    <row r="133" spans="1:5" x14ac:dyDescent="0.2">
      <c r="A133" s="256" t="s">
        <v>445</v>
      </c>
      <c r="B133" s="257"/>
      <c r="C133" s="258">
        <v>3084.41</v>
      </c>
      <c r="D133" s="259">
        <v>0</v>
      </c>
      <c r="E133" s="260">
        <v>-3084.41</v>
      </c>
    </row>
    <row r="134" spans="1:5" ht="0.95" customHeight="1" outlineLevel="1" x14ac:dyDescent="0.2">
      <c r="A134" s="229"/>
      <c r="B134" s="17"/>
      <c r="C134" s="232"/>
      <c r="D134" s="230"/>
      <c r="E134" s="231"/>
    </row>
    <row r="135" spans="1:5" outlineLevel="1" x14ac:dyDescent="0.2">
      <c r="A135" s="33" t="s">
        <v>95</v>
      </c>
      <c r="B135" s="2" t="s">
        <v>96</v>
      </c>
      <c r="C135" s="34">
        <v>13722</v>
      </c>
      <c r="D135" s="34">
        <v>0</v>
      </c>
      <c r="E135" s="111">
        <v>-13722</v>
      </c>
    </row>
    <row r="136" spans="1:5" outlineLevel="1" x14ac:dyDescent="0.2">
      <c r="A136" s="33" t="s">
        <v>97</v>
      </c>
      <c r="B136" s="2" t="s">
        <v>43</v>
      </c>
      <c r="C136" s="34">
        <v>2090</v>
      </c>
      <c r="D136" s="34">
        <v>0</v>
      </c>
      <c r="E136" s="111">
        <v>-2090</v>
      </c>
    </row>
    <row r="137" spans="1:5" outlineLevel="1" x14ac:dyDescent="0.2">
      <c r="A137" s="33" t="s">
        <v>98</v>
      </c>
      <c r="B137" s="2" t="s">
        <v>45</v>
      </c>
      <c r="C137" s="34">
        <v>1420</v>
      </c>
      <c r="D137" s="34">
        <v>0</v>
      </c>
      <c r="E137" s="111">
        <v>-1420</v>
      </c>
    </row>
    <row r="138" spans="1:5" outlineLevel="1" x14ac:dyDescent="0.2">
      <c r="A138" s="33" t="s">
        <v>99</v>
      </c>
      <c r="B138" s="2" t="s">
        <v>47</v>
      </c>
      <c r="C138" s="34">
        <v>1724</v>
      </c>
      <c r="D138" s="34">
        <v>0</v>
      </c>
      <c r="E138" s="111">
        <v>-1724</v>
      </c>
    </row>
    <row r="139" spans="1:5" x14ac:dyDescent="0.2">
      <c r="A139" s="256" t="s">
        <v>446</v>
      </c>
      <c r="B139" s="257"/>
      <c r="C139" s="258">
        <v>18956</v>
      </c>
      <c r="D139" s="259">
        <v>0</v>
      </c>
      <c r="E139" s="260">
        <v>-18956</v>
      </c>
    </row>
    <row r="140" spans="1:5" ht="0.95" customHeight="1" outlineLevel="1" x14ac:dyDescent="0.2">
      <c r="A140" s="229"/>
      <c r="B140" s="17"/>
      <c r="C140" s="232"/>
      <c r="D140" s="230"/>
      <c r="E140" s="231"/>
    </row>
    <row r="141" spans="1:5" outlineLevel="1" x14ac:dyDescent="0.2">
      <c r="A141" s="33" t="s">
        <v>568</v>
      </c>
      <c r="B141" s="2" t="s">
        <v>569</v>
      </c>
      <c r="C141" s="34">
        <v>4795.3999999999996</v>
      </c>
      <c r="D141" s="34">
        <v>0</v>
      </c>
      <c r="E141" s="111">
        <v>-4795.3999999999996</v>
      </c>
    </row>
    <row r="142" spans="1:5" x14ac:dyDescent="0.2">
      <c r="A142" s="256" t="s">
        <v>575</v>
      </c>
      <c r="B142" s="257"/>
      <c r="C142" s="258">
        <v>4795.3999999999996</v>
      </c>
      <c r="D142" s="259">
        <v>0</v>
      </c>
      <c r="E142" s="260">
        <v>-4795.3999999999996</v>
      </c>
    </row>
    <row r="143" spans="1:5" ht="0.95" customHeight="1" outlineLevel="1" x14ac:dyDescent="0.2">
      <c r="A143" s="229"/>
      <c r="B143" s="17"/>
      <c r="C143" s="232"/>
      <c r="D143" s="230"/>
      <c r="E143" s="231"/>
    </row>
    <row r="144" spans="1:5" outlineLevel="1" x14ac:dyDescent="0.2">
      <c r="A144" s="33" t="s">
        <v>100</v>
      </c>
      <c r="B144" s="2" t="s">
        <v>101</v>
      </c>
      <c r="C144" s="34">
        <v>22344.93</v>
      </c>
      <c r="D144" s="34">
        <v>0</v>
      </c>
      <c r="E144" s="111">
        <v>-22344.93</v>
      </c>
    </row>
    <row r="145" spans="1:5" outlineLevel="1" x14ac:dyDescent="0.2">
      <c r="A145" s="33" t="s">
        <v>102</v>
      </c>
      <c r="B145" s="2" t="s">
        <v>103</v>
      </c>
      <c r="C145" s="34">
        <v>31972.66</v>
      </c>
      <c r="D145" s="34">
        <v>0</v>
      </c>
      <c r="E145" s="111">
        <v>-31972.66</v>
      </c>
    </row>
    <row r="146" spans="1:5" outlineLevel="1" x14ac:dyDescent="0.2">
      <c r="A146" s="33" t="s">
        <v>104</v>
      </c>
      <c r="B146" s="2" t="s">
        <v>105</v>
      </c>
      <c r="C146" s="34">
        <v>69.44</v>
      </c>
      <c r="D146" s="34">
        <v>0</v>
      </c>
      <c r="E146" s="111">
        <v>-69.44</v>
      </c>
    </row>
    <row r="147" spans="1:5" x14ac:dyDescent="0.2">
      <c r="A147" s="256" t="s">
        <v>447</v>
      </c>
      <c r="B147" s="257"/>
      <c r="C147" s="258">
        <v>54387.03</v>
      </c>
      <c r="D147" s="259">
        <v>0</v>
      </c>
      <c r="E147" s="260">
        <v>-54387.03</v>
      </c>
    </row>
    <row r="148" spans="1:5" ht="0.95" customHeight="1" outlineLevel="1" x14ac:dyDescent="0.2">
      <c r="A148" s="229"/>
      <c r="B148" s="17"/>
      <c r="C148" s="232"/>
      <c r="D148" s="230"/>
      <c r="E148" s="231"/>
    </row>
    <row r="149" spans="1:5" outlineLevel="1" x14ac:dyDescent="0.2">
      <c r="A149" s="33" t="s">
        <v>570</v>
      </c>
      <c r="B149" s="2" t="s">
        <v>571</v>
      </c>
      <c r="C149" s="34">
        <v>0</v>
      </c>
      <c r="D149" s="34">
        <v>47306.26</v>
      </c>
      <c r="E149" s="111">
        <v>47306.26</v>
      </c>
    </row>
    <row r="150" spans="1:5" outlineLevel="1" x14ac:dyDescent="0.2">
      <c r="A150" s="33" t="s">
        <v>572</v>
      </c>
      <c r="B150" s="2" t="s">
        <v>573</v>
      </c>
      <c r="C150" s="34">
        <v>17950</v>
      </c>
      <c r="D150" s="34">
        <v>3656460.19</v>
      </c>
      <c r="E150" s="111">
        <v>3638510.19</v>
      </c>
    </row>
    <row r="151" spans="1:5" outlineLevel="1" x14ac:dyDescent="0.2">
      <c r="A151" s="33" t="s">
        <v>106</v>
      </c>
      <c r="B151" s="2" t="s">
        <v>107</v>
      </c>
      <c r="C151" s="34">
        <v>0</v>
      </c>
      <c r="D151" s="34">
        <v>70594.16</v>
      </c>
      <c r="E151" s="111">
        <v>70594.16</v>
      </c>
    </row>
    <row r="152" spans="1:5" outlineLevel="1" x14ac:dyDescent="0.2">
      <c r="A152" s="33" t="s">
        <v>108</v>
      </c>
      <c r="B152" s="2" t="s">
        <v>109</v>
      </c>
      <c r="C152" s="34">
        <v>0</v>
      </c>
      <c r="D152" s="34">
        <v>46575.51</v>
      </c>
      <c r="E152" s="111">
        <v>46575.51</v>
      </c>
    </row>
    <row r="153" spans="1:5" outlineLevel="1" x14ac:dyDescent="0.2">
      <c r="A153" s="33" t="s">
        <v>110</v>
      </c>
      <c r="B153" s="2" t="s">
        <v>111</v>
      </c>
      <c r="C153" s="34">
        <v>0</v>
      </c>
      <c r="D153" s="34">
        <v>111752.72</v>
      </c>
      <c r="E153" s="111">
        <v>111752.72</v>
      </c>
    </row>
    <row r="154" spans="1:5" outlineLevel="1" x14ac:dyDescent="0.2">
      <c r="A154" s="33" t="s">
        <v>112</v>
      </c>
      <c r="B154" s="2" t="s">
        <v>113</v>
      </c>
      <c r="C154" s="34">
        <v>0</v>
      </c>
      <c r="D154" s="34">
        <v>502823.11</v>
      </c>
      <c r="E154" s="111">
        <v>502823.11</v>
      </c>
    </row>
    <row r="155" spans="1:5" outlineLevel="1" x14ac:dyDescent="0.2">
      <c r="A155" s="33" t="s">
        <v>114</v>
      </c>
      <c r="B155" s="2" t="s">
        <v>115</v>
      </c>
      <c r="C155" s="34">
        <v>0</v>
      </c>
      <c r="D155" s="34">
        <v>1160</v>
      </c>
      <c r="E155" s="111">
        <v>1160</v>
      </c>
    </row>
    <row r="156" spans="1:5" x14ac:dyDescent="0.2">
      <c r="A156" s="256" t="s">
        <v>448</v>
      </c>
      <c r="B156" s="257"/>
      <c r="C156" s="258">
        <v>17950</v>
      </c>
      <c r="D156" s="259">
        <v>4436671.95</v>
      </c>
      <c r="E156" s="260">
        <v>4418721.95</v>
      </c>
    </row>
    <row r="157" spans="1:5" ht="0.95" customHeight="1" outlineLevel="1" x14ac:dyDescent="0.2">
      <c r="A157" s="229"/>
      <c r="B157" s="17"/>
      <c r="C157" s="232"/>
      <c r="D157" s="230"/>
      <c r="E157" s="231"/>
    </row>
    <row r="158" spans="1:5" outlineLevel="1" x14ac:dyDescent="0.2">
      <c r="A158" s="33" t="s">
        <v>116</v>
      </c>
      <c r="B158" s="2" t="s">
        <v>117</v>
      </c>
      <c r="C158" s="34">
        <v>127540</v>
      </c>
      <c r="D158" s="34">
        <v>97800</v>
      </c>
      <c r="E158" s="111">
        <v>-29740</v>
      </c>
    </row>
    <row r="159" spans="1:5" x14ac:dyDescent="0.2">
      <c r="A159" s="256" t="s">
        <v>449</v>
      </c>
      <c r="B159" s="257"/>
      <c r="C159" s="258">
        <v>127540</v>
      </c>
      <c r="D159" s="259">
        <v>97800</v>
      </c>
      <c r="E159" s="260">
        <v>-29740</v>
      </c>
    </row>
    <row r="160" spans="1:5" x14ac:dyDescent="0.2">
      <c r="A160" s="35" t="s">
        <v>2</v>
      </c>
      <c r="B160" s="36"/>
      <c r="C160" s="37">
        <v>21700911.940000001</v>
      </c>
      <c r="D160" s="31">
        <v>21700911.940000001</v>
      </c>
      <c r="E160" s="32">
        <v>0</v>
      </c>
    </row>
    <row r="161" spans="1:5" x14ac:dyDescent="0.2">
      <c r="A161" s="3"/>
      <c r="B161" s="3"/>
      <c r="C161" s="5"/>
      <c r="D161" s="5"/>
      <c r="E161" s="5"/>
    </row>
  </sheetData>
  <mergeCells count="2">
    <mergeCell ref="A1:D1"/>
    <mergeCell ref="A3:B3"/>
  </mergeCells>
  <printOptions horizontalCentered="1"/>
  <pageMargins left="0.23622047244094491" right="0.23622047244094491" top="0.27559055118110237" bottom="0.47244094488188981" header="0.31496062992125984" footer="0.31496062992125984"/>
  <pageSetup paperSize="9" scale="71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H97"/>
  <sheetViews>
    <sheetView showGridLines="0" zoomScale="115" zoomScaleNormal="115" zoomScaleSheetLayoutView="100" workbookViewId="0">
      <selection activeCell="D4" sqref="D4"/>
    </sheetView>
  </sheetViews>
  <sheetFormatPr baseColWidth="10" defaultRowHeight="14.25" x14ac:dyDescent="0.2"/>
  <cols>
    <col min="1" max="1" width="22.5703125" style="1" customWidth="1"/>
    <col min="2" max="2" width="18.140625" style="1" customWidth="1"/>
    <col min="3" max="3" width="4.28515625" style="1" customWidth="1"/>
    <col min="4" max="4" width="11.85546875" style="1" bestFit="1" customWidth="1"/>
    <col min="5" max="5" width="32.7109375" style="1" bestFit="1" customWidth="1"/>
    <col min="6" max="7" width="11.7109375" style="1" bestFit="1" customWidth="1"/>
    <col min="8" max="8" width="14.28515625" style="1" bestFit="1" customWidth="1"/>
    <col min="9" max="16384" width="11.42578125" style="1"/>
  </cols>
  <sheetData>
    <row r="1" spans="1:8" ht="41.25" customHeight="1" x14ac:dyDescent="0.2">
      <c r="A1" s="370" t="s">
        <v>118</v>
      </c>
      <c r="B1" s="370"/>
      <c r="C1" s="370"/>
      <c r="D1" s="370"/>
      <c r="E1" s="370"/>
      <c r="F1" s="370"/>
      <c r="G1" s="370"/>
      <c r="H1" s="38" t="s">
        <v>119</v>
      </c>
    </row>
    <row r="2" spans="1:8" ht="17.25" customHeight="1" x14ac:dyDescent="0.2">
      <c r="A2" s="39"/>
      <c r="B2" s="39"/>
      <c r="C2" s="39"/>
      <c r="D2" s="39"/>
      <c r="E2" s="39"/>
    </row>
    <row r="3" spans="1:8" ht="18" customHeight="1" x14ac:dyDescent="0.2">
      <c r="A3" s="40"/>
      <c r="B3" s="40"/>
      <c r="C3" s="40"/>
      <c r="D3" s="1" t="str">
        <f>_xll.Assistant.XL.RIK_AL("AEO02__2_0_1,F=B='1',U='0',I='0',FN='Arial',FS='11',FC='#FFFFFF',BC='#4682B4',AH='2',AV='1',Br=[$top-$bottom],BrS='1',BrC='#000000'_1,C=Total,F=B='1',U='0',I='0',FN='Arial',FS='10',FC='#000000',BC='#F0F8FF',AH='2',AV='1'"&amp;",Br=[$top-$bottom],BrS='1',BrC='#778899'_0_0_1_1_D=38x5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0'_AV='1'_Br=[$right]_BrS='1'_BrC='#000000'_WpT='0':L=Débit,E=1,G=0,T=0,P=0,"&amp;"F=[1082],Y=1,O=NF='Nombre'_B='0'_U='0'_I='0'_FN='Arial'_FS='10'_FC='#000000'_BC='#FFFFFF'_AH='3'_AV='1'_Br=[$left-$right]_BrS='1'_BrC='#000000'_WpT='0':L=Crédit,E=1,G=0,T=0,P=0,F=[1083],Y=1,O=NF='Nombre'_B='0'_U='0'_I='0"&amp;"'_FN='Arial'_FS='10'_FC='#000000'_BC='#FFFFFF'_AH='3'_AV='1'_Br=[$left-$right]_BrS='1'_BrC='#000000'_WpT='0':L=Solde,E=1,G=0,T=0,P=0,F=[1031],Y=1,O=NF='Nombre'_B='0'_U='0'_I='0'_FN='Arial'_FS='10'_FC='#000000'_BC='#FFFFF"&amp;"F'_AH='3'_AV='1'_Br=[$left-$right]_BrS='1'_BrC='#000000'_WpT='0':@R=A,S=1084,V=*:R=B,S=1044,V={0}:R=C,S=1000,V={1}:R=D,S=1001|1,V={2}:R=E,S=1089,V={3}:R=F,S=1012|3,V=&lt;&gt;Situation:",$B$5,$B$6,$B$7,$B$8)</f>
        <v/>
      </c>
      <c r="E3" s="40"/>
    </row>
    <row r="4" spans="1:8" ht="15" x14ac:dyDescent="0.2">
      <c r="A4" s="373" t="s">
        <v>120</v>
      </c>
      <c r="B4" s="374"/>
      <c r="D4" s="113" t="s">
        <v>126</v>
      </c>
      <c r="E4" s="112" t="s">
        <v>127</v>
      </c>
      <c r="F4" s="113" t="s">
        <v>124</v>
      </c>
      <c r="G4" s="113" t="s">
        <v>125</v>
      </c>
      <c r="H4" s="115" t="s">
        <v>0</v>
      </c>
    </row>
    <row r="5" spans="1:8" ht="15" x14ac:dyDescent="0.2">
      <c r="A5" s="41" t="s">
        <v>128</v>
      </c>
      <c r="B5" s="183" t="s">
        <v>56</v>
      </c>
      <c r="D5" s="33" t="s">
        <v>59</v>
      </c>
      <c r="E5" s="114" t="s">
        <v>60</v>
      </c>
      <c r="F5" s="34">
        <v>44063.37</v>
      </c>
      <c r="G5" s="34">
        <v>0</v>
      </c>
      <c r="H5" s="111">
        <v>-44063.37</v>
      </c>
    </row>
    <row r="6" spans="1:8" ht="15" x14ac:dyDescent="0.2">
      <c r="A6" s="41" t="s">
        <v>7</v>
      </c>
      <c r="B6" s="183" t="s">
        <v>5</v>
      </c>
      <c r="D6" s="33" t="s">
        <v>564</v>
      </c>
      <c r="E6" s="114" t="s">
        <v>565</v>
      </c>
      <c r="F6" s="34">
        <v>3578.3</v>
      </c>
      <c r="G6" s="34">
        <v>0</v>
      </c>
      <c r="H6" s="111">
        <v>-3578.3</v>
      </c>
    </row>
    <row r="7" spans="1:8" ht="15" x14ac:dyDescent="0.2">
      <c r="A7" s="41" t="s">
        <v>9</v>
      </c>
      <c r="B7" s="183" t="s">
        <v>298</v>
      </c>
      <c r="D7" s="33" t="s">
        <v>566</v>
      </c>
      <c r="E7" s="114" t="s">
        <v>567</v>
      </c>
      <c r="F7" s="34">
        <v>160747.6</v>
      </c>
      <c r="G7" s="34">
        <v>0</v>
      </c>
      <c r="H7" s="111">
        <v>-160747.6</v>
      </c>
    </row>
    <row r="8" spans="1:8" ht="15" x14ac:dyDescent="0.2">
      <c r="A8" s="42" t="s">
        <v>130</v>
      </c>
      <c r="B8" s="184" t="s">
        <v>474</v>
      </c>
      <c r="D8" s="33" t="s">
        <v>61</v>
      </c>
      <c r="E8" s="114" t="s">
        <v>62</v>
      </c>
      <c r="F8" s="34">
        <v>4318.22</v>
      </c>
      <c r="G8" s="34">
        <v>0</v>
      </c>
      <c r="H8" s="111">
        <v>-4318.22</v>
      </c>
    </row>
    <row r="9" spans="1:8" x14ac:dyDescent="0.2">
      <c r="A9" s="3"/>
      <c r="B9" s="3"/>
      <c r="D9" s="33" t="s">
        <v>63</v>
      </c>
      <c r="E9" s="114" t="s">
        <v>64</v>
      </c>
      <c r="F9" s="34">
        <v>2770835.07</v>
      </c>
      <c r="G9" s="34">
        <v>1238568.54</v>
      </c>
      <c r="H9" s="111">
        <v>-1532266.53</v>
      </c>
    </row>
    <row r="10" spans="1:8" x14ac:dyDescent="0.2">
      <c r="D10" s="33" t="s">
        <v>65</v>
      </c>
      <c r="E10" s="114" t="s">
        <v>66</v>
      </c>
      <c r="F10" s="34">
        <v>111817.91</v>
      </c>
      <c r="G10" s="34">
        <v>0</v>
      </c>
      <c r="H10" s="111">
        <v>-111817.91</v>
      </c>
    </row>
    <row r="11" spans="1:8" x14ac:dyDescent="0.2">
      <c r="A11" s="3"/>
      <c r="B11" s="3"/>
      <c r="C11" s="5"/>
      <c r="D11" s="33" t="s">
        <v>67</v>
      </c>
      <c r="E11" s="114" t="s">
        <v>68</v>
      </c>
      <c r="F11" s="34">
        <v>7216.21</v>
      </c>
      <c r="G11" s="34">
        <v>0</v>
      </c>
      <c r="H11" s="111">
        <v>-7216.21</v>
      </c>
    </row>
    <row r="12" spans="1:8" x14ac:dyDescent="0.2">
      <c r="D12" s="33" t="s">
        <v>69</v>
      </c>
      <c r="E12" s="114" t="s">
        <v>70</v>
      </c>
      <c r="F12" s="34">
        <v>19390.689999999999</v>
      </c>
      <c r="G12" s="34">
        <v>0</v>
      </c>
      <c r="H12" s="111">
        <v>-19390.689999999999</v>
      </c>
    </row>
    <row r="13" spans="1:8" x14ac:dyDescent="0.2">
      <c r="D13" s="33" t="s">
        <v>71</v>
      </c>
      <c r="E13" s="114" t="s">
        <v>72</v>
      </c>
      <c r="F13" s="34">
        <v>82999.820000000007</v>
      </c>
      <c r="G13" s="34">
        <v>0</v>
      </c>
      <c r="H13" s="111">
        <v>-82999.820000000007</v>
      </c>
    </row>
    <row r="14" spans="1:8" x14ac:dyDescent="0.2">
      <c r="D14" s="33" t="s">
        <v>73</v>
      </c>
      <c r="E14" s="114" t="s">
        <v>74</v>
      </c>
      <c r="F14" s="34">
        <v>69860</v>
      </c>
      <c r="G14" s="34">
        <v>0</v>
      </c>
      <c r="H14" s="111">
        <v>-69860</v>
      </c>
    </row>
    <row r="15" spans="1:8" x14ac:dyDescent="0.2">
      <c r="D15" s="33" t="s">
        <v>75</v>
      </c>
      <c r="E15" s="114" t="s">
        <v>76</v>
      </c>
      <c r="F15" s="34">
        <v>15000</v>
      </c>
      <c r="G15" s="34">
        <v>0</v>
      </c>
      <c r="H15" s="111">
        <v>-15000</v>
      </c>
    </row>
    <row r="16" spans="1:8" x14ac:dyDescent="0.2">
      <c r="D16" s="33" t="s">
        <v>77</v>
      </c>
      <c r="E16" s="114" t="s">
        <v>78</v>
      </c>
      <c r="F16" s="34">
        <v>9911.56</v>
      </c>
      <c r="G16" s="34">
        <v>0</v>
      </c>
      <c r="H16" s="111">
        <v>-9911.56</v>
      </c>
    </row>
    <row r="17" spans="4:8" x14ac:dyDescent="0.2">
      <c r="D17" s="33" t="s">
        <v>79</v>
      </c>
      <c r="E17" s="114" t="s">
        <v>80</v>
      </c>
      <c r="F17" s="34">
        <v>18711.72</v>
      </c>
      <c r="G17" s="34">
        <v>1239.55</v>
      </c>
      <c r="H17" s="111">
        <v>-17472.169999999998</v>
      </c>
    </row>
    <row r="18" spans="4:8" x14ac:dyDescent="0.2">
      <c r="D18" s="33" t="s">
        <v>81</v>
      </c>
      <c r="E18" s="114" t="s">
        <v>82</v>
      </c>
      <c r="F18" s="34">
        <v>1809.74</v>
      </c>
      <c r="G18" s="34">
        <v>0</v>
      </c>
      <c r="H18" s="111">
        <v>-1809.74</v>
      </c>
    </row>
    <row r="19" spans="4:8" x14ac:dyDescent="0.2">
      <c r="D19" s="33" t="s">
        <v>83</v>
      </c>
      <c r="E19" s="114" t="s">
        <v>84</v>
      </c>
      <c r="F19" s="34">
        <v>547</v>
      </c>
      <c r="G19" s="34">
        <v>0</v>
      </c>
      <c r="H19" s="111">
        <v>-547</v>
      </c>
    </row>
    <row r="20" spans="4:8" x14ac:dyDescent="0.2">
      <c r="D20" s="33" t="s">
        <v>85</v>
      </c>
      <c r="E20" s="114" t="s">
        <v>86</v>
      </c>
      <c r="F20" s="34">
        <v>2120</v>
      </c>
      <c r="G20" s="34">
        <v>0</v>
      </c>
      <c r="H20" s="111">
        <v>-2120</v>
      </c>
    </row>
    <row r="21" spans="4:8" x14ac:dyDescent="0.2">
      <c r="D21" s="33" t="s">
        <v>87</v>
      </c>
      <c r="E21" s="114" t="s">
        <v>88</v>
      </c>
      <c r="F21" s="34">
        <v>460</v>
      </c>
      <c r="G21" s="34">
        <v>0</v>
      </c>
      <c r="H21" s="111">
        <v>-460</v>
      </c>
    </row>
    <row r="22" spans="4:8" x14ac:dyDescent="0.2">
      <c r="D22" s="33" t="s">
        <v>89</v>
      </c>
      <c r="E22" s="114" t="s">
        <v>90</v>
      </c>
      <c r="F22" s="34">
        <v>14256.86</v>
      </c>
      <c r="G22" s="34">
        <v>0</v>
      </c>
      <c r="H22" s="111">
        <v>-14256.86</v>
      </c>
    </row>
    <row r="23" spans="4:8" x14ac:dyDescent="0.2">
      <c r="D23" s="33" t="s">
        <v>91</v>
      </c>
      <c r="E23" s="114" t="s">
        <v>92</v>
      </c>
      <c r="F23" s="34">
        <v>52</v>
      </c>
      <c r="G23" s="34">
        <v>0</v>
      </c>
      <c r="H23" s="111">
        <v>-52</v>
      </c>
    </row>
    <row r="24" spans="4:8" x14ac:dyDescent="0.2">
      <c r="D24" s="33" t="s">
        <v>93</v>
      </c>
      <c r="E24" s="114" t="s">
        <v>94</v>
      </c>
      <c r="F24" s="34">
        <v>3084.41</v>
      </c>
      <c r="G24" s="34">
        <v>0</v>
      </c>
      <c r="H24" s="111">
        <v>-3084.41</v>
      </c>
    </row>
    <row r="25" spans="4:8" x14ac:dyDescent="0.2">
      <c r="D25" s="33" t="s">
        <v>95</v>
      </c>
      <c r="E25" s="114" t="s">
        <v>96</v>
      </c>
      <c r="F25" s="34">
        <v>13722</v>
      </c>
      <c r="G25" s="34">
        <v>0</v>
      </c>
      <c r="H25" s="111">
        <v>-13722</v>
      </c>
    </row>
    <row r="26" spans="4:8" x14ac:dyDescent="0.2">
      <c r="D26" s="33" t="s">
        <v>97</v>
      </c>
      <c r="E26" s="114" t="s">
        <v>43</v>
      </c>
      <c r="F26" s="34">
        <v>2090</v>
      </c>
      <c r="G26" s="34">
        <v>0</v>
      </c>
      <c r="H26" s="111">
        <v>-2090</v>
      </c>
    </row>
    <row r="27" spans="4:8" x14ac:dyDescent="0.2">
      <c r="D27" s="33" t="s">
        <v>98</v>
      </c>
      <c r="E27" s="114" t="s">
        <v>45</v>
      </c>
      <c r="F27" s="34">
        <v>1420</v>
      </c>
      <c r="G27" s="34">
        <v>0</v>
      </c>
      <c r="H27" s="111">
        <v>-1420</v>
      </c>
    </row>
    <row r="28" spans="4:8" x14ac:dyDescent="0.2">
      <c r="D28" s="33" t="s">
        <v>99</v>
      </c>
      <c r="E28" s="114" t="s">
        <v>47</v>
      </c>
      <c r="F28" s="34">
        <v>1724</v>
      </c>
      <c r="G28" s="34">
        <v>0</v>
      </c>
      <c r="H28" s="111">
        <v>-1724</v>
      </c>
    </row>
    <row r="29" spans="4:8" x14ac:dyDescent="0.2">
      <c r="D29" s="33" t="s">
        <v>568</v>
      </c>
      <c r="E29" s="114" t="s">
        <v>569</v>
      </c>
      <c r="F29" s="34">
        <v>4795.3999999999996</v>
      </c>
      <c r="G29" s="34">
        <v>0</v>
      </c>
      <c r="H29" s="111">
        <v>-4795.3999999999996</v>
      </c>
    </row>
    <row r="30" spans="4:8" x14ac:dyDescent="0.2">
      <c r="D30" s="33" t="s">
        <v>100</v>
      </c>
      <c r="E30" s="114" t="s">
        <v>101</v>
      </c>
      <c r="F30" s="34">
        <v>22344.93</v>
      </c>
      <c r="G30" s="34">
        <v>0</v>
      </c>
      <c r="H30" s="111">
        <v>-22344.93</v>
      </c>
    </row>
    <row r="31" spans="4:8" x14ac:dyDescent="0.2">
      <c r="D31" s="33" t="s">
        <v>102</v>
      </c>
      <c r="E31" s="114" t="s">
        <v>103</v>
      </c>
      <c r="F31" s="34">
        <v>31972.66</v>
      </c>
      <c r="G31" s="34">
        <v>0</v>
      </c>
      <c r="H31" s="111">
        <v>-31972.66</v>
      </c>
    </row>
    <row r="32" spans="4:8" x14ac:dyDescent="0.2">
      <c r="D32" s="33" t="s">
        <v>104</v>
      </c>
      <c r="E32" s="114" t="s">
        <v>105</v>
      </c>
      <c r="F32" s="34">
        <v>69.44</v>
      </c>
      <c r="G32" s="34">
        <v>0</v>
      </c>
      <c r="H32" s="111">
        <v>-69.44</v>
      </c>
    </row>
    <row r="33" spans="4:8" x14ac:dyDescent="0.2">
      <c r="D33" s="33" t="s">
        <v>570</v>
      </c>
      <c r="E33" s="114" t="s">
        <v>571</v>
      </c>
      <c r="F33" s="34">
        <v>0</v>
      </c>
      <c r="G33" s="34">
        <v>47306.26</v>
      </c>
      <c r="H33" s="111">
        <v>47306.26</v>
      </c>
    </row>
    <row r="34" spans="4:8" x14ac:dyDescent="0.2">
      <c r="D34" s="33" t="s">
        <v>572</v>
      </c>
      <c r="E34" s="114" t="s">
        <v>573</v>
      </c>
      <c r="F34" s="34">
        <v>17950</v>
      </c>
      <c r="G34" s="34">
        <v>3656460.19</v>
      </c>
      <c r="H34" s="111">
        <v>3638510.19</v>
      </c>
    </row>
    <row r="35" spans="4:8" x14ac:dyDescent="0.2">
      <c r="D35" s="33" t="s">
        <v>106</v>
      </c>
      <c r="E35" s="114" t="s">
        <v>107</v>
      </c>
      <c r="F35" s="34">
        <v>0</v>
      </c>
      <c r="G35" s="34">
        <v>70594.16</v>
      </c>
      <c r="H35" s="111">
        <v>70594.16</v>
      </c>
    </row>
    <row r="36" spans="4:8" x14ac:dyDescent="0.2">
      <c r="D36" s="33" t="s">
        <v>108</v>
      </c>
      <c r="E36" s="114" t="s">
        <v>109</v>
      </c>
      <c r="F36" s="34">
        <v>0</v>
      </c>
      <c r="G36" s="34">
        <v>46575.51</v>
      </c>
      <c r="H36" s="111">
        <v>46575.51</v>
      </c>
    </row>
    <row r="37" spans="4:8" x14ac:dyDescent="0.2">
      <c r="D37" s="33" t="s">
        <v>110</v>
      </c>
      <c r="E37" s="114" t="s">
        <v>111</v>
      </c>
      <c r="F37" s="34">
        <v>0</v>
      </c>
      <c r="G37" s="34">
        <v>111752.72</v>
      </c>
      <c r="H37" s="111">
        <v>111752.72</v>
      </c>
    </row>
    <row r="38" spans="4:8" x14ac:dyDescent="0.2">
      <c r="D38" s="33" t="s">
        <v>112</v>
      </c>
      <c r="E38" s="114" t="s">
        <v>113</v>
      </c>
      <c r="F38" s="34">
        <v>0</v>
      </c>
      <c r="G38" s="34">
        <v>502823.11</v>
      </c>
      <c r="H38" s="111">
        <v>502823.11</v>
      </c>
    </row>
    <row r="39" spans="4:8" x14ac:dyDescent="0.2">
      <c r="D39" s="33" t="s">
        <v>114</v>
      </c>
      <c r="E39" s="114" t="s">
        <v>115</v>
      </c>
      <c r="F39" s="34">
        <v>0</v>
      </c>
      <c r="G39" s="34">
        <v>1160</v>
      </c>
      <c r="H39" s="111">
        <v>1160</v>
      </c>
    </row>
    <row r="40" spans="4:8" x14ac:dyDescent="0.2">
      <c r="D40" s="33" t="s">
        <v>116</v>
      </c>
      <c r="E40" s="114" t="s">
        <v>117</v>
      </c>
      <c r="F40" s="34">
        <v>127540</v>
      </c>
      <c r="G40" s="34">
        <v>97800</v>
      </c>
      <c r="H40" s="111">
        <v>-29740</v>
      </c>
    </row>
    <row r="41" spans="4:8" x14ac:dyDescent="0.2">
      <c r="D41" s="43" t="s">
        <v>2</v>
      </c>
      <c r="E41" s="44"/>
      <c r="F41" s="45">
        <v>3564408.91</v>
      </c>
      <c r="G41" s="45">
        <v>5774280.04</v>
      </c>
      <c r="H41" s="46">
        <v>2209871.13</v>
      </c>
    </row>
    <row r="42" spans="4:8" ht="15" x14ac:dyDescent="0.25">
      <c r="D42" s="47"/>
      <c r="E42" s="47"/>
      <c r="F42" s="48"/>
      <c r="G42" s="48"/>
      <c r="H42" s="48"/>
    </row>
    <row r="43" spans="4:8" ht="15" x14ac:dyDescent="0.25">
      <c r="D43" s="49"/>
      <c r="E43" s="49"/>
      <c r="F43" s="49"/>
      <c r="G43" s="49"/>
      <c r="H43" s="49"/>
    </row>
    <row r="44" spans="4:8" ht="15" x14ac:dyDescent="0.25">
      <c r="D44" s="49"/>
      <c r="E44" s="49"/>
      <c r="F44" s="49"/>
      <c r="G44" s="49"/>
      <c r="H44" s="49"/>
    </row>
    <row r="45" spans="4:8" ht="15" x14ac:dyDescent="0.25">
      <c r="D45" s="49"/>
      <c r="E45" s="49"/>
      <c r="F45" s="49"/>
      <c r="G45" s="49"/>
      <c r="H45" s="49"/>
    </row>
    <row r="46" spans="4:8" ht="15" x14ac:dyDescent="0.25">
      <c r="D46" s="49"/>
      <c r="E46" s="49"/>
      <c r="F46" s="49"/>
      <c r="G46" s="49"/>
      <c r="H46" s="49"/>
    </row>
    <row r="47" spans="4:8" ht="15" x14ac:dyDescent="0.25">
      <c r="D47" s="49"/>
      <c r="E47" s="49"/>
      <c r="F47" s="49"/>
      <c r="G47" s="49"/>
      <c r="H47" s="49"/>
    </row>
    <row r="48" spans="4:8" ht="15" x14ac:dyDescent="0.25">
      <c r="D48" s="49"/>
      <c r="E48" s="49"/>
      <c r="F48" s="49"/>
      <c r="G48" s="49"/>
      <c r="H48" s="49"/>
    </row>
    <row r="49" spans="4:8" ht="15" x14ac:dyDescent="0.25">
      <c r="D49" s="49"/>
      <c r="E49" s="49"/>
      <c r="F49" s="49"/>
      <c r="G49" s="49"/>
      <c r="H49" s="49"/>
    </row>
    <row r="50" spans="4:8" ht="15" x14ac:dyDescent="0.25">
      <c r="D50" s="49"/>
      <c r="E50" s="49"/>
      <c r="F50" s="49"/>
      <c r="G50" s="49"/>
      <c r="H50" s="49"/>
    </row>
    <row r="51" spans="4:8" ht="15" x14ac:dyDescent="0.25">
      <c r="D51" s="49"/>
      <c r="E51" s="49"/>
      <c r="F51" s="49"/>
      <c r="G51" s="49"/>
      <c r="H51" s="49"/>
    </row>
    <row r="52" spans="4:8" ht="15" x14ac:dyDescent="0.25">
      <c r="D52" s="49"/>
      <c r="E52" s="49"/>
      <c r="F52" s="49"/>
      <c r="G52" s="49"/>
      <c r="H52" s="49"/>
    </row>
    <row r="53" spans="4:8" ht="15" x14ac:dyDescent="0.25">
      <c r="D53" s="49"/>
      <c r="E53" s="49"/>
      <c r="F53" s="49"/>
      <c r="G53" s="49"/>
      <c r="H53" s="49"/>
    </row>
    <row r="54" spans="4:8" ht="15" x14ac:dyDescent="0.25">
      <c r="D54" s="49"/>
      <c r="E54" s="49"/>
      <c r="F54" s="49"/>
      <c r="G54" s="49"/>
      <c r="H54" s="49"/>
    </row>
    <row r="55" spans="4:8" ht="15" x14ac:dyDescent="0.25">
      <c r="D55" s="49"/>
      <c r="E55" s="49"/>
      <c r="F55" s="49"/>
      <c r="G55" s="49"/>
      <c r="H55" s="49"/>
    </row>
    <row r="56" spans="4:8" ht="15" x14ac:dyDescent="0.25">
      <c r="D56" s="49"/>
      <c r="E56" s="49"/>
      <c r="F56" s="49"/>
      <c r="G56" s="49"/>
      <c r="H56" s="49"/>
    </row>
    <row r="57" spans="4:8" ht="15" x14ac:dyDescent="0.25">
      <c r="D57" s="49"/>
      <c r="E57" s="49"/>
      <c r="F57" s="49"/>
      <c r="G57" s="49"/>
      <c r="H57" s="49"/>
    </row>
    <row r="58" spans="4:8" ht="15" x14ac:dyDescent="0.25">
      <c r="D58" s="49"/>
      <c r="E58" s="49"/>
      <c r="F58" s="49"/>
      <c r="G58" s="49"/>
      <c r="H58" s="49"/>
    </row>
    <row r="59" spans="4:8" ht="15" x14ac:dyDescent="0.25">
      <c r="D59" s="49"/>
      <c r="E59" s="49"/>
      <c r="F59" s="49"/>
      <c r="G59" s="49"/>
      <c r="H59" s="49"/>
    </row>
    <row r="60" spans="4:8" ht="15" x14ac:dyDescent="0.25">
      <c r="D60" s="49"/>
      <c r="E60" s="49"/>
      <c r="F60" s="49"/>
      <c r="G60" s="49"/>
      <c r="H60" s="49"/>
    </row>
    <row r="61" spans="4:8" ht="15" x14ac:dyDescent="0.25">
      <c r="D61" s="49"/>
      <c r="E61" s="49"/>
      <c r="F61" s="49"/>
      <c r="G61" s="49"/>
      <c r="H61" s="49"/>
    </row>
    <row r="62" spans="4:8" ht="15" x14ac:dyDescent="0.25">
      <c r="D62" s="49"/>
      <c r="E62" s="49"/>
      <c r="F62" s="49"/>
      <c r="G62" s="49"/>
      <c r="H62" s="49"/>
    </row>
    <row r="63" spans="4:8" ht="15" x14ac:dyDescent="0.25">
      <c r="D63" s="49"/>
      <c r="E63" s="49"/>
      <c r="F63" s="49"/>
      <c r="G63" s="49"/>
      <c r="H63" s="49"/>
    </row>
    <row r="64" spans="4:8" ht="15" x14ac:dyDescent="0.25">
      <c r="D64" s="49"/>
      <c r="E64" s="49"/>
      <c r="F64" s="49"/>
      <c r="G64" s="49"/>
      <c r="H64" s="49"/>
    </row>
    <row r="65" spans="4:8" ht="15" x14ac:dyDescent="0.25">
      <c r="D65" s="49"/>
      <c r="E65" s="49"/>
      <c r="F65" s="49"/>
      <c r="G65" s="49"/>
      <c r="H65" s="49"/>
    </row>
    <row r="66" spans="4:8" ht="15" x14ac:dyDescent="0.25">
      <c r="D66" s="49"/>
      <c r="E66" s="49"/>
      <c r="F66" s="49"/>
      <c r="G66" s="49"/>
      <c r="H66" s="49"/>
    </row>
    <row r="67" spans="4:8" ht="15" x14ac:dyDescent="0.25">
      <c r="D67" s="49"/>
      <c r="E67" s="49"/>
      <c r="F67" s="49"/>
      <c r="G67" s="49"/>
      <c r="H67" s="49"/>
    </row>
    <row r="68" spans="4:8" ht="15" x14ac:dyDescent="0.25">
      <c r="D68" s="49"/>
      <c r="E68" s="49"/>
      <c r="F68" s="49"/>
      <c r="G68" s="49"/>
      <c r="H68" s="49"/>
    </row>
    <row r="69" spans="4:8" ht="15" x14ac:dyDescent="0.25">
      <c r="D69" s="49"/>
      <c r="E69" s="49"/>
      <c r="F69" s="49"/>
      <c r="G69" s="49"/>
      <c r="H69" s="49"/>
    </row>
    <row r="70" spans="4:8" ht="15" x14ac:dyDescent="0.25">
      <c r="D70" s="49"/>
      <c r="E70" s="49"/>
      <c r="F70" s="49"/>
      <c r="G70" s="49"/>
      <c r="H70" s="49"/>
    </row>
    <row r="71" spans="4:8" ht="15" x14ac:dyDescent="0.25">
      <c r="D71" s="49"/>
      <c r="E71" s="49"/>
      <c r="F71" s="49"/>
      <c r="G71" s="49"/>
      <c r="H71" s="49"/>
    </row>
    <row r="72" spans="4:8" ht="15" x14ac:dyDescent="0.25">
      <c r="D72" s="49"/>
      <c r="E72" s="49"/>
      <c r="F72" s="49"/>
      <c r="G72" s="49"/>
      <c r="H72" s="49"/>
    </row>
    <row r="73" spans="4:8" ht="15" x14ac:dyDescent="0.25">
      <c r="D73" s="49"/>
      <c r="E73" s="49"/>
      <c r="F73" s="49"/>
      <c r="G73" s="49"/>
      <c r="H73" s="49"/>
    </row>
    <row r="74" spans="4:8" ht="15" x14ac:dyDescent="0.25">
      <c r="D74" s="49"/>
      <c r="E74" s="49"/>
      <c r="F74" s="49"/>
      <c r="G74" s="49"/>
      <c r="H74" s="49"/>
    </row>
    <row r="75" spans="4:8" ht="15" x14ac:dyDescent="0.25">
      <c r="D75" s="49"/>
      <c r="E75" s="49"/>
      <c r="F75" s="49"/>
      <c r="G75" s="49"/>
      <c r="H75" s="49"/>
    </row>
    <row r="76" spans="4:8" ht="15" x14ac:dyDescent="0.25">
      <c r="D76" s="49"/>
      <c r="E76" s="49"/>
      <c r="F76" s="49"/>
      <c r="G76" s="49"/>
      <c r="H76" s="49"/>
    </row>
    <row r="77" spans="4:8" ht="15" x14ac:dyDescent="0.25">
      <c r="D77" s="49"/>
      <c r="E77" s="49"/>
      <c r="F77" s="49"/>
      <c r="G77" s="49"/>
      <c r="H77" s="49"/>
    </row>
    <row r="78" spans="4:8" ht="15" x14ac:dyDescent="0.25">
      <c r="D78" s="49"/>
      <c r="E78" s="49"/>
      <c r="F78" s="49"/>
      <c r="G78" s="49"/>
      <c r="H78" s="49"/>
    </row>
    <row r="79" spans="4:8" ht="15" x14ac:dyDescent="0.25">
      <c r="D79" s="49"/>
      <c r="E79" s="49"/>
      <c r="F79" s="49"/>
      <c r="G79" s="49"/>
      <c r="H79" s="49"/>
    </row>
    <row r="80" spans="4:8" ht="15" x14ac:dyDescent="0.25">
      <c r="D80" s="49"/>
      <c r="E80" s="49"/>
      <c r="F80" s="49"/>
      <c r="G80" s="49"/>
      <c r="H80" s="49"/>
    </row>
    <row r="81" spans="4:8" ht="15" x14ac:dyDescent="0.25">
      <c r="D81" s="49"/>
      <c r="E81" s="49"/>
      <c r="F81" s="49"/>
      <c r="G81" s="49"/>
      <c r="H81" s="49"/>
    </row>
    <row r="82" spans="4:8" ht="15" x14ac:dyDescent="0.25">
      <c r="D82" s="49"/>
      <c r="E82" s="49"/>
      <c r="F82" s="49"/>
      <c r="G82" s="49"/>
      <c r="H82" s="49"/>
    </row>
    <row r="83" spans="4:8" ht="15" x14ac:dyDescent="0.25">
      <c r="D83" s="49"/>
      <c r="E83" s="49"/>
      <c r="F83" s="49"/>
      <c r="G83" s="49"/>
      <c r="H83" s="49"/>
    </row>
    <row r="84" spans="4:8" ht="15" x14ac:dyDescent="0.25">
      <c r="D84" s="49"/>
      <c r="E84" s="49"/>
      <c r="F84" s="49"/>
      <c r="G84" s="49"/>
      <c r="H84" s="49"/>
    </row>
    <row r="85" spans="4:8" ht="15" x14ac:dyDescent="0.25">
      <c r="D85" s="49"/>
      <c r="E85" s="49"/>
      <c r="F85" s="49"/>
      <c r="G85" s="49"/>
      <c r="H85" s="49"/>
    </row>
    <row r="86" spans="4:8" ht="15" x14ac:dyDescent="0.25">
      <c r="D86" s="49"/>
      <c r="E86" s="49"/>
      <c r="F86" s="49"/>
      <c r="G86" s="49"/>
      <c r="H86" s="49"/>
    </row>
    <row r="87" spans="4:8" ht="15" x14ac:dyDescent="0.25">
      <c r="D87" s="49"/>
      <c r="E87" s="49"/>
      <c r="F87" s="49"/>
      <c r="G87" s="49"/>
      <c r="H87" s="49"/>
    </row>
    <row r="88" spans="4:8" ht="15" x14ac:dyDescent="0.25">
      <c r="D88" s="49"/>
      <c r="E88" s="49"/>
      <c r="F88" s="49"/>
      <c r="G88" s="49"/>
      <c r="H88" s="49"/>
    </row>
    <row r="89" spans="4:8" ht="15" x14ac:dyDescent="0.25">
      <c r="D89" s="49"/>
      <c r="E89" s="49"/>
      <c r="F89" s="49"/>
      <c r="G89" s="49"/>
      <c r="H89" s="49"/>
    </row>
    <row r="90" spans="4:8" ht="15" x14ac:dyDescent="0.25">
      <c r="D90" s="49"/>
      <c r="E90" s="49"/>
      <c r="F90" s="49"/>
      <c r="G90" s="49"/>
      <c r="H90" s="49"/>
    </row>
    <row r="91" spans="4:8" ht="15" x14ac:dyDescent="0.25">
      <c r="D91" s="49"/>
      <c r="E91" s="49"/>
      <c r="F91" s="49"/>
      <c r="G91" s="49"/>
      <c r="H91" s="49"/>
    </row>
    <row r="92" spans="4:8" ht="15" x14ac:dyDescent="0.25">
      <c r="D92" s="49"/>
      <c r="E92" s="49"/>
      <c r="F92" s="49"/>
      <c r="G92" s="49"/>
      <c r="H92" s="49"/>
    </row>
    <row r="93" spans="4:8" ht="15" x14ac:dyDescent="0.25">
      <c r="D93" s="49"/>
      <c r="E93" s="49"/>
      <c r="F93" s="49"/>
      <c r="G93" s="49"/>
      <c r="H93" s="49"/>
    </row>
    <row r="94" spans="4:8" ht="15" x14ac:dyDescent="0.25">
      <c r="D94" s="49"/>
      <c r="E94" s="49"/>
      <c r="F94" s="49"/>
      <c r="G94" s="49"/>
      <c r="H94" s="49"/>
    </row>
    <row r="95" spans="4:8" ht="15" x14ac:dyDescent="0.25">
      <c r="D95" s="49"/>
      <c r="E95" s="49"/>
      <c r="F95" s="49"/>
      <c r="G95" s="49"/>
      <c r="H95" s="49"/>
    </row>
    <row r="96" spans="4:8" ht="15" x14ac:dyDescent="0.25">
      <c r="D96" s="47"/>
      <c r="E96" s="47"/>
      <c r="F96" s="48"/>
      <c r="G96" s="48"/>
      <c r="H96" s="48"/>
    </row>
    <row r="97" spans="4:8" x14ac:dyDescent="0.2">
      <c r="D97" s="3"/>
      <c r="E97" s="3"/>
      <c r="F97" s="5"/>
      <c r="G97" s="5"/>
      <c r="H97" s="5"/>
    </row>
  </sheetData>
  <mergeCells count="2">
    <mergeCell ref="A1:G1"/>
    <mergeCell ref="A4:B4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77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  <outlinePr summaryBelow="0"/>
  </sheetPr>
  <dimension ref="A1:AH1232"/>
  <sheetViews>
    <sheetView showGridLines="0" workbookViewId="0">
      <selection activeCell="E4" sqref="E4"/>
    </sheetView>
  </sheetViews>
  <sheetFormatPr baseColWidth="10" defaultRowHeight="15" outlineLevelRow="1" x14ac:dyDescent="0.25"/>
  <cols>
    <col min="3" max="3" width="16.42578125" customWidth="1"/>
    <col min="4" max="4" width="1.7109375" customWidth="1"/>
    <col min="5" max="5" width="42.42578125" bestFit="1" customWidth="1"/>
    <col min="6" max="6" width="30.85546875" bestFit="1" customWidth="1"/>
    <col min="7" max="7" width="17" bestFit="1" customWidth="1"/>
    <col min="8" max="8" width="5" bestFit="1" customWidth="1"/>
    <col min="9" max="9" width="11.5703125" bestFit="1" customWidth="1"/>
    <col min="10" max="11" width="5.7109375" bestFit="1" customWidth="1"/>
    <col min="12" max="12" width="8.28515625" bestFit="1" customWidth="1"/>
  </cols>
  <sheetData>
    <row r="1" spans="1:34" ht="15" customHeight="1" x14ac:dyDescent="0.25">
      <c r="A1" s="378" t="s">
        <v>11</v>
      </c>
      <c r="B1" s="378"/>
      <c r="C1" s="378"/>
      <c r="AG1" s="7" t="str">
        <f>VLOOKUP(A18,$AG$2:$AH$25,2,FALSE)</f>
        <v>01..12</v>
      </c>
    </row>
    <row r="2" spans="1:34" ht="16.5" customHeight="1" x14ac:dyDescent="0.25">
      <c r="A2" s="378"/>
      <c r="B2" s="378"/>
      <c r="C2" s="378"/>
      <c r="AG2" t="s">
        <v>12</v>
      </c>
      <c r="AH2" s="8" t="s">
        <v>13</v>
      </c>
    </row>
    <row r="3" spans="1:34" ht="15" customHeight="1" x14ac:dyDescent="0.25">
      <c r="A3" s="378" t="s">
        <v>14</v>
      </c>
      <c r="B3" s="378"/>
      <c r="C3" s="378"/>
      <c r="E3" s="9" t="s">
        <v>15</v>
      </c>
      <c r="F3" s="10" t="s">
        <v>16</v>
      </c>
      <c r="G3" s="11" t="s">
        <v>17</v>
      </c>
      <c r="H3" s="12">
        <f>A13</f>
        <v>2017</v>
      </c>
      <c r="I3" s="13">
        <f>H3-1</f>
        <v>2016</v>
      </c>
      <c r="J3" s="14" t="s">
        <v>18</v>
      </c>
      <c r="K3" s="15" t="s">
        <v>19</v>
      </c>
      <c r="AG3" t="s">
        <v>20</v>
      </c>
      <c r="AH3" s="8" t="s">
        <v>21</v>
      </c>
    </row>
    <row r="4" spans="1:34" ht="16.5" customHeight="1" x14ac:dyDescent="0.25">
      <c r="A4" s="378"/>
      <c r="B4" s="378"/>
      <c r="C4" s="378"/>
      <c r="E4" t="str">
        <f>_xll.Assistant.XL.RIK_AL("AEO02__2_0_0,F=B='1',U='0',I='0',FN='Calibri',FS='10',FC='#FFFFFF',BC='#A5A5A5',AH='1',AV='1',Br=[$top-$bottom],BrS='1',BrC='#778899'_1,C=Total,F=B='1',U='0',I='0',FN='Calibri',FS='10',FC='#000000',BC='#FFFFFF',AH='1',AV"&amp;"='1',Br=[$top-$bottom],BrS='1',BrC='#778899'_0_1_1_0_D=113x6;INF02@E=0,S=1001|5,G=1_1_1_F=B='1'_U='0'_I='0'_FN='Calibri'_FS='10'_FC='#000000'_BC='#FFFFFF'_AH='3'_AV='1'_Br=[$top-$bottom]_BrS='1'_BrC='#778899'_C=Compte Gé"&amp;"néral - Nature_0_1_F=B='1'_U='0'_I='0'_FN='Calibri'_FS='10'_FC='#000000'_BC='#FFFFFF'_AH='1'_AV='1'_Br=[$top-$bottom]_BrS='1'_BrC='#778899'_C=Compte Général - Nature,T=0,P=0,O=NF='Texte'_B='0'_U='0'_I='0'_FN='Calibri'_FS"&amp;"='10'_FC='#000000'_BC='#FFFFFF'_AH='1'_AV='1'_Br=[]_BrS='0'_BrC='#FFFFFF'_WpT='0':E=0,S=1001|1,G=0,T=0,P=0,O=NF='Texte'_B='0'_U='0'_I='0'_FN='Calibri'_FS='10'_FC='#000000'_BC='#FFFFFF'_AH='1'_AV='1'_Br=[]_BrS='0'_BrC='#F"&amp;"FFFFF'_WpT='0':E=0,S=1001|3,G=0,T=0,P=0,O=NF='Texte'_B='0'_U='0'_I='0'_FN='Calibri'_FS='10'_FC='#000000'_BC='#FFFFFF'_AH='1'_AV='1'_Br=[]_BrS='0'_BrC='#FFFFFF'_WpT='0':L=Année N,E=1,G=0,T=0,P=0,F=SI([1022]={0};[1031];0),"&amp;"Y=0,O=NF='Nombre'_B='0'_U='0'_I='0'_FN='Calibri'_FS='10'_FC='#000000'_BC='#FFFFFF'_AH='3'_AV='0'_Br=[]_BrS='0'_BrC='#FFFFFF'_WpT='0',C=&lt;&gt;0:L=Année N-1,E=1,G=0,T=0,P=0,F=SI([1022]={1};[1031];0),Y=0,O=NF='Nombre'_B='0'_U='"&amp;"0'_I='0'_FN='Calibri'_FS='10'_FC='#000000'_BC='#FFFFFF'_AH='3'_AV='0'_Br=[]_BrS='0'_BrC='#FFFFFF'_WpT='0':L=Ecart,E=1,G=0,T=0,P=0,F=[Année N]-[Année N-1],Y=1,O=NF='Standard'_B='0'_U='0'_I='0'_FN='Calibri'_FS='10'_FC='#00"&amp;"0000'_BC='#FFFFFF'_AH='1'_AV='0'_Br=[]_BrS='0'_BrC='#FFFFFF'_WpT='0':L=Ecart Pct,E=0,G=0,T=0,P=0,F==SI([Année N-1]=0;0;([Année N]-[Année N-1])/[Année N-1]),Y=1,O=NF='Pourcentage'_B='0'_U='0'_I='0'_FN='Calibri'_FS='10'_FC"&amp;"='#000000'_BC='#FFFFFF'_AH='3'_AV='0'_Br=[]_BrS='0'_BrC='#FFFFFF'_WpT='0',CF=TC='5'_TO='8'_V='[1-33-67]'_[1-1]:@R=A,S=1084,V=*:R=B,S=1000,V={2}:R=C,S=1023,V={3}:R=D,S=1001|1,V={4}:R=E,S=1044,V={5}:R=F,S=1012|3,V=&lt;&gt;Situat"&amp;"ion:",$H$3,$I$3,$A$8,$AG$1,$A$24,$A$28)</f>
        <v/>
      </c>
      <c r="AG4" t="s">
        <v>22</v>
      </c>
      <c r="AH4" s="8" t="s">
        <v>23</v>
      </c>
    </row>
    <row r="5" spans="1:34" ht="16.5" x14ac:dyDescent="0.3">
      <c r="A5" s="16"/>
      <c r="B5" s="16"/>
      <c r="C5" s="16"/>
      <c r="E5" s="129" t="s">
        <v>450</v>
      </c>
      <c r="F5" s="129"/>
      <c r="G5" s="130">
        <v>2363762.11</v>
      </c>
      <c r="H5" s="131">
        <v>0</v>
      </c>
      <c r="I5" s="132">
        <v>2363762.11</v>
      </c>
      <c r="J5" s="133">
        <f>IF(H5=0,0,(G5-H5)/H5)</f>
        <v>0</v>
      </c>
      <c r="AG5" t="s">
        <v>24</v>
      </c>
      <c r="AH5" s="8" t="s">
        <v>25</v>
      </c>
    </row>
    <row r="6" spans="1:34" outlineLevel="1" x14ac:dyDescent="0.25">
      <c r="A6" s="376" t="s">
        <v>473</v>
      </c>
      <c r="B6" s="376"/>
      <c r="C6" s="376"/>
      <c r="E6" s="18" t="s">
        <v>374</v>
      </c>
      <c r="F6" s="18" t="s">
        <v>375</v>
      </c>
      <c r="G6" s="19">
        <v>1691007.86</v>
      </c>
      <c r="H6" s="19">
        <v>0</v>
      </c>
      <c r="I6" s="20">
        <v>1691007.86</v>
      </c>
      <c r="J6" s="127">
        <f>IF(H6=0,0,(G6-H6)/H6)</f>
        <v>0</v>
      </c>
      <c r="AG6" t="s">
        <v>26</v>
      </c>
      <c r="AH6" s="8" t="s">
        <v>27</v>
      </c>
    </row>
    <row r="7" spans="1:34" outlineLevel="1" x14ac:dyDescent="0.25">
      <c r="A7" s="376"/>
      <c r="B7" s="376"/>
      <c r="C7" s="376"/>
      <c r="E7" s="18" t="s">
        <v>376</v>
      </c>
      <c r="F7" s="18" t="s">
        <v>377</v>
      </c>
      <c r="G7" s="19">
        <v>564976.82999999996</v>
      </c>
      <c r="H7" s="19">
        <v>0</v>
      </c>
      <c r="I7" s="20">
        <v>564976.82999999996</v>
      </c>
      <c r="J7" s="127">
        <f>IF(H7=0,0,(G7-H7)/H7)</f>
        <v>0</v>
      </c>
      <c r="AG7" t="s">
        <v>28</v>
      </c>
      <c r="AH7" s="8" t="s">
        <v>29</v>
      </c>
    </row>
    <row r="8" spans="1:34" outlineLevel="1" x14ac:dyDescent="0.25">
      <c r="A8" s="377" t="s">
        <v>5</v>
      </c>
      <c r="B8" s="377"/>
      <c r="C8" s="377"/>
      <c r="E8" s="18" t="s">
        <v>378</v>
      </c>
      <c r="F8" s="18" t="s">
        <v>379</v>
      </c>
      <c r="G8" s="19">
        <v>13662.1</v>
      </c>
      <c r="H8" s="19">
        <v>0</v>
      </c>
      <c r="I8" s="20">
        <v>13662.1</v>
      </c>
      <c r="J8" s="127">
        <f>IF(H8=0,0,(G8-H8)/H8)</f>
        <v>0</v>
      </c>
      <c r="AG8" t="s">
        <v>30</v>
      </c>
      <c r="AH8" s="8" t="s">
        <v>31</v>
      </c>
    </row>
    <row r="9" spans="1:34" outlineLevel="1" x14ac:dyDescent="0.25">
      <c r="A9" s="377"/>
      <c r="B9" s="377"/>
      <c r="C9" s="377"/>
      <c r="E9" s="18" t="s">
        <v>380</v>
      </c>
      <c r="F9" s="18" t="s">
        <v>381</v>
      </c>
      <c r="G9" s="19">
        <v>629.14</v>
      </c>
      <c r="H9" s="19">
        <v>0</v>
      </c>
      <c r="I9" s="20">
        <v>629.14</v>
      </c>
      <c r="J9" s="127">
        <f>IF(H9=0,0,(G9-H9)/H9)</f>
        <v>0</v>
      </c>
      <c r="AG9" t="s">
        <v>32</v>
      </c>
      <c r="AH9" s="8" t="s">
        <v>33</v>
      </c>
    </row>
    <row r="10" spans="1:34" outlineLevel="1" x14ac:dyDescent="0.25">
      <c r="A10" s="21"/>
      <c r="B10" s="21"/>
      <c r="C10" s="21"/>
      <c r="E10" s="18" t="s">
        <v>382</v>
      </c>
      <c r="F10" s="18" t="s">
        <v>383</v>
      </c>
      <c r="G10" s="19">
        <v>2893.52</v>
      </c>
      <c r="H10" s="19">
        <v>0</v>
      </c>
      <c r="I10" s="20">
        <v>2893.52</v>
      </c>
      <c r="J10" s="127">
        <f>IF(H10=0,0,(G10-H10)/H10)</f>
        <v>0</v>
      </c>
      <c r="AG10" t="s">
        <v>34</v>
      </c>
      <c r="AH10" s="8" t="s">
        <v>35</v>
      </c>
    </row>
    <row r="11" spans="1:34" outlineLevel="1" x14ac:dyDescent="0.25">
      <c r="A11" s="376" t="s">
        <v>472</v>
      </c>
      <c r="B11" s="376"/>
      <c r="C11" s="376"/>
      <c r="E11" s="18" t="s">
        <v>427</v>
      </c>
      <c r="F11" s="18" t="s">
        <v>428</v>
      </c>
      <c r="G11" s="19">
        <v>90592.66</v>
      </c>
      <c r="H11" s="19">
        <v>0</v>
      </c>
      <c r="I11" s="20">
        <v>90592.66</v>
      </c>
      <c r="J11" s="127">
        <f>IF(H11=0,0,(G11-H11)/H11)</f>
        <v>0</v>
      </c>
      <c r="AG11" t="s">
        <v>36</v>
      </c>
      <c r="AH11" s="8" t="s">
        <v>37</v>
      </c>
    </row>
    <row r="12" spans="1:34" ht="0.95" customHeight="1" outlineLevel="1" x14ac:dyDescent="0.25">
      <c r="A12" s="376"/>
      <c r="B12" s="376"/>
      <c r="C12" s="376"/>
      <c r="E12" s="116"/>
      <c r="F12" s="116"/>
      <c r="G12" s="125"/>
      <c r="H12" s="118"/>
      <c r="I12" s="120"/>
      <c r="J12" s="128"/>
      <c r="AG12" t="s">
        <v>38</v>
      </c>
      <c r="AH12" s="8" t="s">
        <v>39</v>
      </c>
    </row>
    <row r="13" spans="1:34" x14ac:dyDescent="0.25">
      <c r="A13" s="377">
        <v>2017</v>
      </c>
      <c r="B13" s="377"/>
      <c r="C13" s="377"/>
      <c r="E13" s="129" t="s">
        <v>451</v>
      </c>
      <c r="F13" s="129"/>
      <c r="G13" s="130">
        <v>551054.85</v>
      </c>
      <c r="H13" s="131">
        <v>0</v>
      </c>
      <c r="I13" s="132">
        <v>551054.85</v>
      </c>
      <c r="J13" s="133">
        <f>IF(H13=0,0,(G13-H13)/H13)</f>
        <v>0</v>
      </c>
      <c r="AG13" t="s">
        <v>40</v>
      </c>
      <c r="AH13" s="8" t="s">
        <v>41</v>
      </c>
    </row>
    <row r="14" spans="1:34" outlineLevel="1" x14ac:dyDescent="0.25">
      <c r="A14" s="377"/>
      <c r="B14" s="377"/>
      <c r="C14" s="377"/>
      <c r="E14" s="18" t="s">
        <v>546</v>
      </c>
      <c r="F14" s="18" t="s">
        <v>547</v>
      </c>
      <c r="G14" s="19">
        <v>299</v>
      </c>
      <c r="H14" s="19">
        <v>0</v>
      </c>
      <c r="I14" s="20">
        <v>299</v>
      </c>
      <c r="J14" s="127">
        <f>IF(H14=0,0,(G14-H14)/H14)</f>
        <v>0</v>
      </c>
      <c r="AG14">
        <v>1</v>
      </c>
      <c r="AH14" s="8" t="s">
        <v>42</v>
      </c>
    </row>
    <row r="15" spans="1:34" outlineLevel="1" x14ac:dyDescent="0.25">
      <c r="A15" s="21"/>
      <c r="B15" s="21"/>
      <c r="C15" s="21"/>
      <c r="E15" s="18" t="s">
        <v>407</v>
      </c>
      <c r="F15" s="18" t="s">
        <v>43</v>
      </c>
      <c r="G15" s="19">
        <v>5301</v>
      </c>
      <c r="H15" s="19">
        <v>0</v>
      </c>
      <c r="I15" s="20">
        <v>5301</v>
      </c>
      <c r="J15" s="127">
        <f>IF(H15=0,0,(G15-H15)/H15)</f>
        <v>0</v>
      </c>
      <c r="AG15">
        <v>2</v>
      </c>
      <c r="AH15" s="8" t="s">
        <v>44</v>
      </c>
    </row>
    <row r="16" spans="1:34" outlineLevel="1" x14ac:dyDescent="0.25">
      <c r="A16" s="375" t="s">
        <v>471</v>
      </c>
      <c r="B16" s="376"/>
      <c r="C16" s="376"/>
      <c r="E16" s="18" t="s">
        <v>408</v>
      </c>
      <c r="F16" s="18" t="s">
        <v>45</v>
      </c>
      <c r="G16" s="19">
        <v>2540</v>
      </c>
      <c r="H16" s="19">
        <v>0</v>
      </c>
      <c r="I16" s="20">
        <v>2540</v>
      </c>
      <c r="J16" s="127">
        <f>IF(H16=0,0,(G16-H16)/H16)</f>
        <v>0</v>
      </c>
      <c r="AG16">
        <v>3</v>
      </c>
      <c r="AH16" s="8" t="s">
        <v>46</v>
      </c>
    </row>
    <row r="17" spans="1:34" outlineLevel="1" x14ac:dyDescent="0.25">
      <c r="A17" s="376"/>
      <c r="B17" s="376"/>
      <c r="C17" s="376"/>
      <c r="E17" s="18" t="s">
        <v>409</v>
      </c>
      <c r="F17" s="18" t="s">
        <v>47</v>
      </c>
      <c r="G17" s="19">
        <v>2154</v>
      </c>
      <c r="H17" s="19">
        <v>0</v>
      </c>
      <c r="I17" s="20">
        <v>2154</v>
      </c>
      <c r="J17" s="127">
        <f>IF(H17=0,0,(G17-H17)/H17)</f>
        <v>0</v>
      </c>
      <c r="AG17">
        <v>4</v>
      </c>
      <c r="AH17" s="8" t="s">
        <v>48</v>
      </c>
    </row>
    <row r="18" spans="1:34" outlineLevel="1" x14ac:dyDescent="0.25">
      <c r="A18" s="376" t="s">
        <v>40</v>
      </c>
      <c r="B18" s="376"/>
      <c r="C18" s="376"/>
      <c r="E18" s="18" t="s">
        <v>411</v>
      </c>
      <c r="F18" s="18" t="s">
        <v>412</v>
      </c>
      <c r="G18" s="19">
        <v>-1500</v>
      </c>
      <c r="H18" s="19">
        <v>0</v>
      </c>
      <c r="I18" s="20">
        <v>-1500</v>
      </c>
      <c r="J18" s="127">
        <f>IF(H18=0,0,(G18-H18)/H18)</f>
        <v>0</v>
      </c>
      <c r="AG18">
        <v>5</v>
      </c>
      <c r="AH18" s="8" t="s">
        <v>49</v>
      </c>
    </row>
    <row r="19" spans="1:34" outlineLevel="1" x14ac:dyDescent="0.25">
      <c r="A19" s="376"/>
      <c r="B19" s="376"/>
      <c r="C19" s="376"/>
      <c r="E19" s="18" t="s">
        <v>548</v>
      </c>
      <c r="F19" s="18" t="s">
        <v>549</v>
      </c>
      <c r="G19" s="19">
        <v>846.38</v>
      </c>
      <c r="H19" s="19">
        <v>0</v>
      </c>
      <c r="I19" s="20">
        <v>846.38</v>
      </c>
      <c r="J19" s="127">
        <f>IF(H19=0,0,(G19-H19)/H19)</f>
        <v>0</v>
      </c>
      <c r="AG19">
        <v>6</v>
      </c>
      <c r="AH19" s="8" t="s">
        <v>50</v>
      </c>
    </row>
    <row r="20" spans="1:34" outlineLevel="1" x14ac:dyDescent="0.25">
      <c r="A20" s="21"/>
      <c r="B20" s="21"/>
      <c r="C20" s="21"/>
      <c r="E20" s="18" t="s">
        <v>413</v>
      </c>
      <c r="F20" s="18" t="s">
        <v>414</v>
      </c>
      <c r="G20" s="19">
        <v>281821</v>
      </c>
      <c r="H20" s="19">
        <v>0</v>
      </c>
      <c r="I20" s="20">
        <v>281821</v>
      </c>
      <c r="J20" s="127">
        <f>IF(H20=0,0,(G20-H20)/H20)</f>
        <v>0</v>
      </c>
      <c r="AG20">
        <v>7</v>
      </c>
      <c r="AH20" s="8" t="s">
        <v>51</v>
      </c>
    </row>
    <row r="21" spans="1:34" outlineLevel="1" x14ac:dyDescent="0.25">
      <c r="A21" s="21"/>
      <c r="B21" s="21"/>
      <c r="C21" s="21"/>
      <c r="E21" s="18" t="s">
        <v>415</v>
      </c>
      <c r="F21" s="18" t="s">
        <v>416</v>
      </c>
      <c r="G21" s="19">
        <v>-4596.2</v>
      </c>
      <c r="H21" s="19">
        <v>0</v>
      </c>
      <c r="I21" s="20">
        <v>-4596.2</v>
      </c>
      <c r="J21" s="127">
        <f>IF(H21=0,0,(G21-H21)/H21)</f>
        <v>0</v>
      </c>
      <c r="AG21">
        <v>8</v>
      </c>
      <c r="AH21" s="8" t="s">
        <v>52</v>
      </c>
    </row>
    <row r="22" spans="1:34" outlineLevel="1" x14ac:dyDescent="0.25">
      <c r="A22" s="376" t="s">
        <v>470</v>
      </c>
      <c r="B22" s="376"/>
      <c r="C22" s="376"/>
      <c r="E22" s="18" t="s">
        <v>550</v>
      </c>
      <c r="F22" s="18" t="s">
        <v>551</v>
      </c>
      <c r="G22" s="19">
        <v>-5066.6000000000004</v>
      </c>
      <c r="H22" s="19">
        <v>0</v>
      </c>
      <c r="I22" s="20">
        <v>-5066.6000000000004</v>
      </c>
      <c r="J22" s="127">
        <f>IF(H22=0,0,(G22-H22)/H22)</f>
        <v>0</v>
      </c>
      <c r="AG22">
        <v>9</v>
      </c>
      <c r="AH22" s="8" t="s">
        <v>54</v>
      </c>
    </row>
    <row r="23" spans="1:34" outlineLevel="1" x14ac:dyDescent="0.25">
      <c r="A23" s="376"/>
      <c r="B23" s="376"/>
      <c r="C23" s="376"/>
      <c r="E23" s="18" t="s">
        <v>552</v>
      </c>
      <c r="F23" s="18" t="s">
        <v>553</v>
      </c>
      <c r="G23" s="19">
        <v>-196.81</v>
      </c>
      <c r="H23" s="19">
        <v>0</v>
      </c>
      <c r="I23" s="20">
        <v>-196.81</v>
      </c>
      <c r="J23" s="127">
        <f>IF(H23=0,0,(G23-H23)/H23)</f>
        <v>0</v>
      </c>
      <c r="AG23">
        <v>10</v>
      </c>
      <c r="AH23" s="8" t="s">
        <v>55</v>
      </c>
    </row>
    <row r="24" spans="1:34" outlineLevel="1" x14ac:dyDescent="0.25">
      <c r="A24" s="377" t="s">
        <v>5</v>
      </c>
      <c r="B24" s="377"/>
      <c r="C24" s="377"/>
      <c r="E24" s="18" t="s">
        <v>554</v>
      </c>
      <c r="F24" s="18" t="s">
        <v>555</v>
      </c>
      <c r="G24" s="19">
        <v>-88244.62</v>
      </c>
      <c r="H24" s="19">
        <v>0</v>
      </c>
      <c r="I24" s="20">
        <v>-88244.62</v>
      </c>
      <c r="J24" s="127">
        <f>IF(H24=0,0,(G24-H24)/H24)</f>
        <v>0</v>
      </c>
      <c r="AG24">
        <v>11</v>
      </c>
      <c r="AH24" s="8" t="s">
        <v>57</v>
      </c>
    </row>
    <row r="25" spans="1:34" outlineLevel="1" x14ac:dyDescent="0.25">
      <c r="A25" s="377"/>
      <c r="B25" s="377"/>
      <c r="C25" s="377"/>
      <c r="E25" s="18" t="s">
        <v>556</v>
      </c>
      <c r="F25" s="18" t="s">
        <v>557</v>
      </c>
      <c r="G25" s="19">
        <v>-846.38</v>
      </c>
      <c r="H25" s="19">
        <v>0</v>
      </c>
      <c r="I25" s="20">
        <v>-846.38</v>
      </c>
      <c r="J25" s="127">
        <f>IF(H25=0,0,(G25-H25)/H25)</f>
        <v>0</v>
      </c>
      <c r="AG25">
        <v>12</v>
      </c>
      <c r="AH25" s="8" t="s">
        <v>58</v>
      </c>
    </row>
    <row r="26" spans="1:34" outlineLevel="1" x14ac:dyDescent="0.25">
      <c r="A26" s="376" t="s">
        <v>469</v>
      </c>
      <c r="B26" s="376"/>
      <c r="C26" s="376"/>
      <c r="E26" s="18" t="s">
        <v>417</v>
      </c>
      <c r="F26" s="18" t="s">
        <v>418</v>
      </c>
      <c r="G26" s="19">
        <v>5194</v>
      </c>
      <c r="H26" s="19">
        <v>0</v>
      </c>
      <c r="I26" s="20">
        <v>5194</v>
      </c>
      <c r="J26" s="127">
        <f>IF(H26=0,0,(G26-H26)/H26)</f>
        <v>0</v>
      </c>
    </row>
    <row r="27" spans="1:34" outlineLevel="1" x14ac:dyDescent="0.25">
      <c r="A27" s="376"/>
      <c r="B27" s="376"/>
      <c r="C27" s="376"/>
      <c r="E27" s="18" t="s">
        <v>558</v>
      </c>
      <c r="F27" s="18" t="s">
        <v>559</v>
      </c>
      <c r="G27" s="19">
        <v>5175.09</v>
      </c>
      <c r="H27" s="19">
        <v>0</v>
      </c>
      <c r="I27" s="20">
        <v>5175.09</v>
      </c>
      <c r="J27" s="127">
        <f>IF(H27=0,0,(G27-H27)/H27)</f>
        <v>0</v>
      </c>
    </row>
    <row r="28" spans="1:34" outlineLevel="1" x14ac:dyDescent="0.25">
      <c r="A28" s="377" t="s">
        <v>56</v>
      </c>
      <c r="B28" s="377"/>
      <c r="C28" s="377"/>
      <c r="E28" s="18" t="s">
        <v>560</v>
      </c>
      <c r="F28" s="18" t="s">
        <v>561</v>
      </c>
      <c r="G28" s="19">
        <v>831513.54</v>
      </c>
      <c r="H28" s="19">
        <v>0</v>
      </c>
      <c r="I28" s="20">
        <v>831513.54</v>
      </c>
      <c r="J28" s="127">
        <f>IF(H28=0,0,(G28-H28)/H28)</f>
        <v>0</v>
      </c>
    </row>
    <row r="29" spans="1:34" outlineLevel="1" x14ac:dyDescent="0.25">
      <c r="A29" s="377"/>
      <c r="B29" s="377"/>
      <c r="C29" s="377"/>
      <c r="E29" s="18" t="s">
        <v>562</v>
      </c>
      <c r="F29" s="18" t="s">
        <v>563</v>
      </c>
      <c r="G29" s="19">
        <v>-49</v>
      </c>
      <c r="H29" s="19">
        <v>0</v>
      </c>
      <c r="I29" s="20">
        <v>-49</v>
      </c>
      <c r="J29" s="127">
        <f>IF(H29=0,0,(G29-H29)/H29)</f>
        <v>0</v>
      </c>
    </row>
    <row r="30" spans="1:34" outlineLevel="1" x14ac:dyDescent="0.25">
      <c r="A30" s="21"/>
      <c r="B30" s="21"/>
      <c r="C30" s="21"/>
      <c r="E30" s="18" t="s">
        <v>420</v>
      </c>
      <c r="F30" s="18" t="s">
        <v>421</v>
      </c>
      <c r="G30" s="19">
        <v>-500000</v>
      </c>
      <c r="H30" s="19">
        <v>0</v>
      </c>
      <c r="I30" s="20">
        <v>-500000</v>
      </c>
      <c r="J30" s="127">
        <f>IF(H30=0,0,(G30-H30)/H30)</f>
        <v>0</v>
      </c>
    </row>
    <row r="31" spans="1:34" outlineLevel="1" x14ac:dyDescent="0.25">
      <c r="A31" s="375"/>
      <c r="B31" s="376"/>
      <c r="C31" s="376"/>
      <c r="E31" s="18" t="s">
        <v>422</v>
      </c>
      <c r="F31" s="18" t="s">
        <v>423</v>
      </c>
      <c r="G31" s="19">
        <v>-1239.55</v>
      </c>
      <c r="H31" s="19">
        <v>0</v>
      </c>
      <c r="I31" s="20">
        <v>-1239.55</v>
      </c>
      <c r="J31" s="127">
        <f>IF(H31=0,0,(G31-H31)/H31)</f>
        <v>0</v>
      </c>
    </row>
    <row r="32" spans="1:34" outlineLevel="1" x14ac:dyDescent="0.25">
      <c r="A32" s="376"/>
      <c r="B32" s="376"/>
      <c r="C32" s="376"/>
      <c r="E32" s="18" t="s">
        <v>424</v>
      </c>
      <c r="F32" s="18" t="s">
        <v>425</v>
      </c>
      <c r="G32" s="19">
        <v>17950</v>
      </c>
      <c r="H32" s="19">
        <v>0</v>
      </c>
      <c r="I32" s="20">
        <v>17950</v>
      </c>
      <c r="J32" s="127">
        <f>IF(H32=0,0,(G32-H32)/H32)</f>
        <v>0</v>
      </c>
    </row>
    <row r="33" spans="1:10" ht="0.95" customHeight="1" outlineLevel="1" x14ac:dyDescent="0.25">
      <c r="A33" s="377"/>
      <c r="B33" s="377"/>
      <c r="C33" s="377"/>
      <c r="E33" s="116"/>
      <c r="F33" s="116"/>
      <c r="G33" s="125"/>
      <c r="H33" s="118"/>
      <c r="I33" s="120"/>
      <c r="J33" s="128"/>
    </row>
    <row r="34" spans="1:10" x14ac:dyDescent="0.25">
      <c r="A34" s="377"/>
      <c r="B34" s="377"/>
      <c r="C34" s="377"/>
      <c r="E34" s="129" t="s">
        <v>452</v>
      </c>
      <c r="F34" s="129"/>
      <c r="G34" s="130">
        <v>-379826.38</v>
      </c>
      <c r="H34" s="131">
        <v>0</v>
      </c>
      <c r="I34" s="132">
        <v>-379826.38</v>
      </c>
      <c r="J34" s="133">
        <f>IF(H34=0,0,(G34-H34)/H34)</f>
        <v>0</v>
      </c>
    </row>
    <row r="35" spans="1:10" outlineLevel="1" x14ac:dyDescent="0.25">
      <c r="A35" s="21"/>
      <c r="B35" s="21"/>
      <c r="C35" s="21"/>
      <c r="E35" s="18" t="s">
        <v>431</v>
      </c>
      <c r="F35" s="18" t="s">
        <v>432</v>
      </c>
      <c r="G35" s="19">
        <v>-228071.58</v>
      </c>
      <c r="H35" s="19">
        <v>0</v>
      </c>
      <c r="I35" s="20">
        <v>-228071.58</v>
      </c>
      <c r="J35" s="127">
        <f>IF(H35=0,0,(G35-H35)/H35)</f>
        <v>0</v>
      </c>
    </row>
    <row r="36" spans="1:10" outlineLevel="1" x14ac:dyDescent="0.25">
      <c r="A36" s="21"/>
      <c r="B36" s="21"/>
      <c r="C36" s="21"/>
      <c r="E36" s="18" t="s">
        <v>433</v>
      </c>
      <c r="F36" s="18" t="s">
        <v>434</v>
      </c>
      <c r="G36" s="19">
        <v>-151754.79999999999</v>
      </c>
      <c r="H36" s="19">
        <v>0</v>
      </c>
      <c r="I36" s="20">
        <v>-151754.79999999999</v>
      </c>
      <c r="J36" s="127">
        <f>IF(H36=0,0,(G36-H36)/H36)</f>
        <v>0</v>
      </c>
    </row>
    <row r="37" spans="1:10" ht="0.95" customHeight="1" outlineLevel="1" x14ac:dyDescent="0.25">
      <c r="A37" s="21"/>
      <c r="B37" s="21"/>
      <c r="C37" s="21"/>
      <c r="E37" s="116"/>
      <c r="F37" s="116"/>
      <c r="G37" s="125"/>
      <c r="H37" s="118"/>
      <c r="I37" s="120"/>
      <c r="J37" s="128"/>
    </row>
    <row r="38" spans="1:10" x14ac:dyDescent="0.25">
      <c r="A38" s="21"/>
      <c r="B38" s="21"/>
      <c r="C38" s="21"/>
      <c r="E38" s="129" t="s">
        <v>453</v>
      </c>
      <c r="F38" s="129"/>
      <c r="G38" s="130">
        <v>-11559.2</v>
      </c>
      <c r="H38" s="131">
        <v>0</v>
      </c>
      <c r="I38" s="132">
        <v>-11559.2</v>
      </c>
      <c r="J38" s="133">
        <f>IF(H38=0,0,(G38-H38)/H38)</f>
        <v>0</v>
      </c>
    </row>
    <row r="39" spans="1:10" outlineLevel="1" x14ac:dyDescent="0.25">
      <c r="A39" s="21"/>
      <c r="B39" s="21"/>
      <c r="C39" s="21"/>
      <c r="E39" s="18" t="s">
        <v>436</v>
      </c>
      <c r="F39" s="18" t="s">
        <v>437</v>
      </c>
      <c r="G39" s="19">
        <v>-11559.2</v>
      </c>
      <c r="H39" s="19">
        <v>0</v>
      </c>
      <c r="I39" s="20">
        <v>-11559.2</v>
      </c>
      <c r="J39" s="127">
        <f>IF(H39=0,0,(G39-H39)/H39)</f>
        <v>0</v>
      </c>
    </row>
    <row r="40" spans="1:10" ht="0.95" customHeight="1" outlineLevel="1" x14ac:dyDescent="0.25">
      <c r="A40" s="21"/>
      <c r="B40" s="21"/>
      <c r="C40" s="21"/>
      <c r="E40" s="116"/>
      <c r="F40" s="116"/>
      <c r="G40" s="125"/>
      <c r="H40" s="118"/>
      <c r="I40" s="120"/>
      <c r="J40" s="128"/>
    </row>
    <row r="41" spans="1:10" x14ac:dyDescent="0.25">
      <c r="A41" s="21"/>
      <c r="B41" s="21"/>
      <c r="C41" s="21"/>
      <c r="E41" s="129" t="s">
        <v>454</v>
      </c>
      <c r="F41" s="129"/>
      <c r="G41" s="130">
        <v>7250105.4000000004</v>
      </c>
      <c r="H41" s="131">
        <v>0</v>
      </c>
      <c r="I41" s="132">
        <v>7250105.4000000004</v>
      </c>
      <c r="J41" s="133">
        <f>IF(H41=0,0,(G41-H41)/H41)</f>
        <v>0</v>
      </c>
    </row>
    <row r="42" spans="1:10" outlineLevel="1" x14ac:dyDescent="0.25">
      <c r="A42" s="21"/>
      <c r="B42" s="21"/>
      <c r="C42" s="21"/>
      <c r="E42" s="18" t="s">
        <v>337</v>
      </c>
      <c r="F42" s="18" t="s">
        <v>338</v>
      </c>
      <c r="G42" s="19">
        <v>5000000</v>
      </c>
      <c r="H42" s="19">
        <v>0</v>
      </c>
      <c r="I42" s="20">
        <v>5000000</v>
      </c>
      <c r="J42" s="127">
        <f>IF(H42=0,0,(G42-H42)/H42)</f>
        <v>0</v>
      </c>
    </row>
    <row r="43" spans="1:10" outlineLevel="1" x14ac:dyDescent="0.25">
      <c r="A43" s="21"/>
      <c r="B43" s="21"/>
      <c r="C43" s="21"/>
      <c r="E43" s="18" t="s">
        <v>339</v>
      </c>
      <c r="F43" s="18" t="s">
        <v>340</v>
      </c>
      <c r="G43" s="19">
        <v>150000</v>
      </c>
      <c r="H43" s="19">
        <v>0</v>
      </c>
      <c r="I43" s="20">
        <v>150000</v>
      </c>
      <c r="J43" s="127">
        <f>IF(H43=0,0,(G43-H43)/H43)</f>
        <v>0</v>
      </c>
    </row>
    <row r="44" spans="1:10" outlineLevel="1" x14ac:dyDescent="0.25">
      <c r="A44" s="21"/>
      <c r="B44" s="21"/>
      <c r="C44" s="21"/>
      <c r="E44" s="18" t="s">
        <v>341</v>
      </c>
      <c r="F44" s="18" t="s">
        <v>342</v>
      </c>
      <c r="G44" s="19">
        <v>1469450.56</v>
      </c>
      <c r="H44" s="19">
        <v>0</v>
      </c>
      <c r="I44" s="20">
        <v>1469450.56</v>
      </c>
      <c r="J44" s="127">
        <f>IF(H44=0,0,(G44-H44)/H44)</f>
        <v>0</v>
      </c>
    </row>
    <row r="45" spans="1:10" outlineLevel="1" x14ac:dyDescent="0.25">
      <c r="A45" s="21"/>
      <c r="B45" s="21"/>
      <c r="C45" s="21"/>
      <c r="E45" s="18" t="s">
        <v>350</v>
      </c>
      <c r="F45" s="18" t="s">
        <v>351</v>
      </c>
      <c r="G45" s="19">
        <v>69.44</v>
      </c>
      <c r="H45" s="19">
        <v>0</v>
      </c>
      <c r="I45" s="20">
        <v>69.44</v>
      </c>
      <c r="J45" s="127">
        <f>IF(H45=0,0,(G45-H45)/H45)</f>
        <v>0</v>
      </c>
    </row>
    <row r="46" spans="1:10" outlineLevel="1" x14ac:dyDescent="0.25">
      <c r="A46" s="21"/>
      <c r="B46" s="21"/>
      <c r="C46" s="21"/>
      <c r="E46" s="18" t="s">
        <v>353</v>
      </c>
      <c r="F46" s="18" t="s">
        <v>354</v>
      </c>
      <c r="G46" s="19">
        <v>630585.4</v>
      </c>
      <c r="H46" s="19">
        <v>0</v>
      </c>
      <c r="I46" s="20">
        <v>630585.4</v>
      </c>
      <c r="J46" s="127">
        <f>IF(H46=0,0,(G46-H46)/H46)</f>
        <v>0</v>
      </c>
    </row>
    <row r="47" spans="1:10" ht="0.95" customHeight="1" outlineLevel="1" x14ac:dyDescent="0.25">
      <c r="A47" s="21"/>
      <c r="B47" s="21"/>
      <c r="C47" s="21"/>
      <c r="E47" s="116"/>
      <c r="F47" s="116"/>
      <c r="G47" s="125"/>
      <c r="H47" s="118"/>
      <c r="I47" s="120"/>
      <c r="J47" s="128"/>
    </row>
    <row r="48" spans="1:10" x14ac:dyDescent="0.25">
      <c r="A48" s="21"/>
      <c r="B48" s="21"/>
      <c r="C48" s="21"/>
      <c r="E48" s="129" t="s">
        <v>455</v>
      </c>
      <c r="F48" s="129"/>
      <c r="G48" s="130">
        <v>-2179110.8199999998</v>
      </c>
      <c r="H48" s="131">
        <v>0</v>
      </c>
      <c r="I48" s="132">
        <v>-2179110.8199999998</v>
      </c>
      <c r="J48" s="133">
        <f>IF(H48=0,0,(G48-H48)/H48)</f>
        <v>0</v>
      </c>
    </row>
    <row r="49" spans="1:10" outlineLevel="1" x14ac:dyDescent="0.25">
      <c r="A49" s="21"/>
      <c r="B49" s="21"/>
      <c r="C49" s="21"/>
      <c r="E49" s="18" t="s">
        <v>59</v>
      </c>
      <c r="F49" s="18" t="s">
        <v>60</v>
      </c>
      <c r="G49" s="19">
        <v>-44063.37</v>
      </c>
      <c r="H49" s="19">
        <v>0</v>
      </c>
      <c r="I49" s="20">
        <v>-44063.37</v>
      </c>
      <c r="J49" s="127">
        <f>IF(H49=0,0,(G49-H49)/H49)</f>
        <v>0</v>
      </c>
    </row>
    <row r="50" spans="1:10" outlineLevel="1" x14ac:dyDescent="0.25">
      <c r="A50" s="21"/>
      <c r="B50" s="21"/>
      <c r="C50" s="21"/>
      <c r="E50" s="18" t="s">
        <v>564</v>
      </c>
      <c r="F50" s="18" t="s">
        <v>565</v>
      </c>
      <c r="G50" s="19">
        <v>-3578.3</v>
      </c>
      <c r="H50" s="19">
        <v>0</v>
      </c>
      <c r="I50" s="20">
        <v>-3578.3</v>
      </c>
      <c r="J50" s="127">
        <f>IF(H50=0,0,(G50-H50)/H50)</f>
        <v>0</v>
      </c>
    </row>
    <row r="51" spans="1:10" outlineLevel="1" x14ac:dyDescent="0.25">
      <c r="A51" s="21"/>
      <c r="B51" s="21"/>
      <c r="C51" s="21"/>
      <c r="E51" s="18" t="s">
        <v>566</v>
      </c>
      <c r="F51" s="18" t="s">
        <v>567</v>
      </c>
      <c r="G51" s="19">
        <v>-160747.6</v>
      </c>
      <c r="H51" s="19">
        <v>0</v>
      </c>
      <c r="I51" s="20">
        <v>-160747.6</v>
      </c>
      <c r="J51" s="127">
        <f>IF(H51=0,0,(G51-H51)/H51)</f>
        <v>0</v>
      </c>
    </row>
    <row r="52" spans="1:10" outlineLevel="1" x14ac:dyDescent="0.25">
      <c r="A52" s="21"/>
      <c r="B52" s="21"/>
      <c r="C52" s="21"/>
      <c r="E52" s="18" t="s">
        <v>61</v>
      </c>
      <c r="F52" s="18" t="s">
        <v>62</v>
      </c>
      <c r="G52" s="19">
        <v>-4318.22</v>
      </c>
      <c r="H52" s="19">
        <v>0</v>
      </c>
      <c r="I52" s="20">
        <v>-4318.22</v>
      </c>
      <c r="J52" s="127">
        <f>IF(H52=0,0,(G52-H52)/H52)</f>
        <v>0</v>
      </c>
    </row>
    <row r="53" spans="1:10" outlineLevel="1" x14ac:dyDescent="0.25">
      <c r="A53" s="21"/>
      <c r="B53" s="21"/>
      <c r="C53" s="21"/>
      <c r="E53" s="18" t="s">
        <v>63</v>
      </c>
      <c r="F53" s="18" t="s">
        <v>64</v>
      </c>
      <c r="G53" s="19">
        <v>-1532266.53</v>
      </c>
      <c r="H53" s="19">
        <v>0</v>
      </c>
      <c r="I53" s="20">
        <v>-1532266.53</v>
      </c>
      <c r="J53" s="127">
        <f>IF(H53=0,0,(G53-H53)/H53)</f>
        <v>0</v>
      </c>
    </row>
    <row r="54" spans="1:10" outlineLevel="1" x14ac:dyDescent="0.25">
      <c r="A54" s="21"/>
      <c r="B54" s="21"/>
      <c r="C54" s="21"/>
      <c r="E54" s="18" t="s">
        <v>65</v>
      </c>
      <c r="F54" s="18" t="s">
        <v>66</v>
      </c>
      <c r="G54" s="19">
        <v>-111817.91</v>
      </c>
      <c r="H54" s="19">
        <v>0</v>
      </c>
      <c r="I54" s="20">
        <v>-111817.91</v>
      </c>
      <c r="J54" s="127">
        <f>IF(H54=0,0,(G54-H54)/H54)</f>
        <v>0</v>
      </c>
    </row>
    <row r="55" spans="1:10" outlineLevel="1" x14ac:dyDescent="0.25">
      <c r="A55" s="21"/>
      <c r="B55" s="21"/>
      <c r="C55" s="21"/>
      <c r="E55" s="18" t="s">
        <v>67</v>
      </c>
      <c r="F55" s="18" t="s">
        <v>68</v>
      </c>
      <c r="G55" s="19">
        <v>-7216.21</v>
      </c>
      <c r="H55" s="19">
        <v>0</v>
      </c>
      <c r="I55" s="20">
        <v>-7216.21</v>
      </c>
      <c r="J55" s="127">
        <f>IF(H55=0,0,(G55-H55)/H55)</f>
        <v>0</v>
      </c>
    </row>
    <row r="56" spans="1:10" outlineLevel="1" x14ac:dyDescent="0.25">
      <c r="A56" s="21"/>
      <c r="B56" s="21"/>
      <c r="C56" s="21"/>
      <c r="E56" s="18" t="s">
        <v>69</v>
      </c>
      <c r="F56" s="18" t="s">
        <v>70</v>
      </c>
      <c r="G56" s="19">
        <v>-19390.689999999999</v>
      </c>
      <c r="H56" s="19">
        <v>0</v>
      </c>
      <c r="I56" s="20">
        <v>-19390.689999999999</v>
      </c>
      <c r="J56" s="127">
        <f>IF(H56=0,0,(G56-H56)/H56)</f>
        <v>0</v>
      </c>
    </row>
    <row r="57" spans="1:10" outlineLevel="1" x14ac:dyDescent="0.25">
      <c r="A57" s="21"/>
      <c r="B57" s="21"/>
      <c r="C57" s="21"/>
      <c r="E57" s="18" t="s">
        <v>71</v>
      </c>
      <c r="F57" s="18" t="s">
        <v>72</v>
      </c>
      <c r="G57" s="19">
        <v>-82999.820000000007</v>
      </c>
      <c r="H57" s="19">
        <v>0</v>
      </c>
      <c r="I57" s="20">
        <v>-82999.820000000007</v>
      </c>
      <c r="J57" s="127">
        <f>IF(H57=0,0,(G57-H57)/H57)</f>
        <v>0</v>
      </c>
    </row>
    <row r="58" spans="1:10" outlineLevel="1" x14ac:dyDescent="0.25">
      <c r="A58" s="21"/>
      <c r="B58" s="21"/>
      <c r="C58" s="21"/>
      <c r="E58" s="18" t="s">
        <v>73</v>
      </c>
      <c r="F58" s="18" t="s">
        <v>74</v>
      </c>
      <c r="G58" s="19">
        <v>-69860</v>
      </c>
      <c r="H58" s="19">
        <v>0</v>
      </c>
      <c r="I58" s="20">
        <v>-69860</v>
      </c>
      <c r="J58" s="127">
        <f>IF(H58=0,0,(G58-H58)/H58)</f>
        <v>0</v>
      </c>
    </row>
    <row r="59" spans="1:10" outlineLevel="1" x14ac:dyDescent="0.25">
      <c r="A59" s="21"/>
      <c r="B59" s="21"/>
      <c r="C59" s="21"/>
      <c r="E59" s="18" t="s">
        <v>75</v>
      </c>
      <c r="F59" s="18" t="s">
        <v>76</v>
      </c>
      <c r="G59" s="19">
        <v>-15000</v>
      </c>
      <c r="H59" s="19">
        <v>0</v>
      </c>
      <c r="I59" s="20">
        <v>-15000</v>
      </c>
      <c r="J59" s="127">
        <f>IF(H59=0,0,(G59-H59)/H59)</f>
        <v>0</v>
      </c>
    </row>
    <row r="60" spans="1:10" outlineLevel="1" x14ac:dyDescent="0.25">
      <c r="A60" s="21"/>
      <c r="B60" s="21"/>
      <c r="C60" s="21"/>
      <c r="E60" s="18" t="s">
        <v>77</v>
      </c>
      <c r="F60" s="18" t="s">
        <v>78</v>
      </c>
      <c r="G60" s="19">
        <v>-9911.56</v>
      </c>
      <c r="H60" s="19">
        <v>0</v>
      </c>
      <c r="I60" s="20">
        <v>-9911.56</v>
      </c>
      <c r="J60" s="127">
        <f>IF(H60=0,0,(G60-H60)/H60)</f>
        <v>0</v>
      </c>
    </row>
    <row r="61" spans="1:10" outlineLevel="1" x14ac:dyDescent="0.25">
      <c r="A61" s="21"/>
      <c r="B61" s="21"/>
      <c r="C61" s="21"/>
      <c r="E61" s="18" t="s">
        <v>79</v>
      </c>
      <c r="F61" s="18" t="s">
        <v>80</v>
      </c>
      <c r="G61" s="19">
        <v>-17472.169999999998</v>
      </c>
      <c r="H61" s="19">
        <v>0</v>
      </c>
      <c r="I61" s="20">
        <v>-17472.169999999998</v>
      </c>
      <c r="J61" s="127">
        <f>IF(H61=0,0,(G61-H61)/H61)</f>
        <v>0</v>
      </c>
    </row>
    <row r="62" spans="1:10" outlineLevel="1" x14ac:dyDescent="0.25">
      <c r="A62" s="21"/>
      <c r="B62" s="21"/>
      <c r="C62" s="21"/>
      <c r="E62" s="18" t="s">
        <v>81</v>
      </c>
      <c r="F62" s="18" t="s">
        <v>82</v>
      </c>
      <c r="G62" s="19">
        <v>-1809.74</v>
      </c>
      <c r="H62" s="19">
        <v>0</v>
      </c>
      <c r="I62" s="20">
        <v>-1809.74</v>
      </c>
      <c r="J62" s="127">
        <f>IF(H62=0,0,(G62-H62)/H62)</f>
        <v>0</v>
      </c>
    </row>
    <row r="63" spans="1:10" outlineLevel="1" x14ac:dyDescent="0.25">
      <c r="A63" s="21"/>
      <c r="B63" s="21"/>
      <c r="C63" s="21"/>
      <c r="E63" s="18" t="s">
        <v>83</v>
      </c>
      <c r="F63" s="18" t="s">
        <v>84</v>
      </c>
      <c r="G63" s="19">
        <v>-547</v>
      </c>
      <c r="H63" s="19">
        <v>0</v>
      </c>
      <c r="I63" s="20">
        <v>-547</v>
      </c>
      <c r="J63" s="127">
        <f>IF(H63=0,0,(G63-H63)/H63)</f>
        <v>0</v>
      </c>
    </row>
    <row r="64" spans="1:10" outlineLevel="1" x14ac:dyDescent="0.25">
      <c r="A64" s="21"/>
      <c r="B64" s="21"/>
      <c r="C64" s="21"/>
      <c r="E64" s="18" t="s">
        <v>85</v>
      </c>
      <c r="F64" s="18" t="s">
        <v>86</v>
      </c>
      <c r="G64" s="19">
        <v>-2120</v>
      </c>
      <c r="H64" s="19">
        <v>0</v>
      </c>
      <c r="I64" s="20">
        <v>-2120</v>
      </c>
      <c r="J64" s="127">
        <f>IF(H64=0,0,(G64-H64)/H64)</f>
        <v>0</v>
      </c>
    </row>
    <row r="65" spans="1:10" outlineLevel="1" x14ac:dyDescent="0.25">
      <c r="A65" s="21"/>
      <c r="B65" s="21"/>
      <c r="C65" s="21"/>
      <c r="E65" s="18" t="s">
        <v>87</v>
      </c>
      <c r="F65" s="18" t="s">
        <v>88</v>
      </c>
      <c r="G65" s="19">
        <v>-460</v>
      </c>
      <c r="H65" s="19">
        <v>0</v>
      </c>
      <c r="I65" s="20">
        <v>-460</v>
      </c>
      <c r="J65" s="127">
        <f>IF(H65=0,0,(G65-H65)/H65)</f>
        <v>0</v>
      </c>
    </row>
    <row r="66" spans="1:10" outlineLevel="1" x14ac:dyDescent="0.25">
      <c r="A66" s="21"/>
      <c r="B66" s="21"/>
      <c r="C66" s="21"/>
      <c r="E66" s="18" t="s">
        <v>89</v>
      </c>
      <c r="F66" s="18" t="s">
        <v>90</v>
      </c>
      <c r="G66" s="19">
        <v>-14256.86</v>
      </c>
      <c r="H66" s="19">
        <v>0</v>
      </c>
      <c r="I66" s="20">
        <v>-14256.86</v>
      </c>
      <c r="J66" s="127">
        <f>IF(H66=0,0,(G66-H66)/H66)</f>
        <v>0</v>
      </c>
    </row>
    <row r="67" spans="1:10" outlineLevel="1" x14ac:dyDescent="0.25">
      <c r="A67" s="21"/>
      <c r="B67" s="21"/>
      <c r="C67" s="21"/>
      <c r="E67" s="18" t="s">
        <v>91</v>
      </c>
      <c r="F67" s="18" t="s">
        <v>92</v>
      </c>
      <c r="G67" s="19">
        <v>-52</v>
      </c>
      <c r="H67" s="19">
        <v>0</v>
      </c>
      <c r="I67" s="20">
        <v>-52</v>
      </c>
      <c r="J67" s="127">
        <f>IF(H67=0,0,(G67-H67)/H67)</f>
        <v>0</v>
      </c>
    </row>
    <row r="68" spans="1:10" outlineLevel="1" x14ac:dyDescent="0.25">
      <c r="A68" s="21"/>
      <c r="B68" s="21"/>
      <c r="C68" s="21"/>
      <c r="E68" s="18" t="s">
        <v>93</v>
      </c>
      <c r="F68" s="18" t="s">
        <v>94</v>
      </c>
      <c r="G68" s="19">
        <v>-3084.41</v>
      </c>
      <c r="H68" s="19">
        <v>0</v>
      </c>
      <c r="I68" s="20">
        <v>-3084.41</v>
      </c>
      <c r="J68" s="127">
        <f>IF(H68=0,0,(G68-H68)/H68)</f>
        <v>0</v>
      </c>
    </row>
    <row r="69" spans="1:10" outlineLevel="1" x14ac:dyDescent="0.25">
      <c r="A69" s="21"/>
      <c r="B69" s="21"/>
      <c r="C69" s="21"/>
      <c r="E69" s="18" t="s">
        <v>95</v>
      </c>
      <c r="F69" s="18" t="s">
        <v>96</v>
      </c>
      <c r="G69" s="19">
        <v>-13722</v>
      </c>
      <c r="H69" s="19">
        <v>0</v>
      </c>
      <c r="I69" s="20">
        <v>-13722</v>
      </c>
      <c r="J69" s="127">
        <f>IF(H69=0,0,(G69-H69)/H69)</f>
        <v>0</v>
      </c>
    </row>
    <row r="70" spans="1:10" outlineLevel="1" x14ac:dyDescent="0.25">
      <c r="A70" s="21"/>
      <c r="B70" s="21"/>
      <c r="C70" s="21"/>
      <c r="E70" s="18" t="s">
        <v>97</v>
      </c>
      <c r="F70" s="18" t="s">
        <v>43</v>
      </c>
      <c r="G70" s="19">
        <v>-2090</v>
      </c>
      <c r="H70" s="19">
        <v>0</v>
      </c>
      <c r="I70" s="20">
        <v>-2090</v>
      </c>
      <c r="J70" s="127">
        <f>IF(H70=0,0,(G70-H70)/H70)</f>
        <v>0</v>
      </c>
    </row>
    <row r="71" spans="1:10" outlineLevel="1" x14ac:dyDescent="0.25">
      <c r="A71" s="21"/>
      <c r="B71" s="21"/>
      <c r="C71" s="21"/>
      <c r="E71" s="18" t="s">
        <v>98</v>
      </c>
      <c r="F71" s="18" t="s">
        <v>45</v>
      </c>
      <c r="G71" s="19">
        <v>-1420</v>
      </c>
      <c r="H71" s="19">
        <v>0</v>
      </c>
      <c r="I71" s="20">
        <v>-1420</v>
      </c>
      <c r="J71" s="127">
        <f>IF(H71=0,0,(G71-H71)/H71)</f>
        <v>0</v>
      </c>
    </row>
    <row r="72" spans="1:10" outlineLevel="1" x14ac:dyDescent="0.25">
      <c r="A72" s="21"/>
      <c r="B72" s="21"/>
      <c r="C72" s="21"/>
      <c r="E72" s="18" t="s">
        <v>99</v>
      </c>
      <c r="F72" s="18" t="s">
        <v>47</v>
      </c>
      <c r="G72" s="19">
        <v>-1724</v>
      </c>
      <c r="H72" s="19">
        <v>0</v>
      </c>
      <c r="I72" s="20">
        <v>-1724</v>
      </c>
      <c r="J72" s="127">
        <f>IF(H72=0,0,(G72-H72)/H72)</f>
        <v>0</v>
      </c>
    </row>
    <row r="73" spans="1:10" outlineLevel="1" x14ac:dyDescent="0.25">
      <c r="A73" s="21"/>
      <c r="B73" s="21"/>
      <c r="C73" s="21"/>
      <c r="E73" s="18" t="s">
        <v>568</v>
      </c>
      <c r="F73" s="18" t="s">
        <v>569</v>
      </c>
      <c r="G73" s="19">
        <v>-4795.3999999999996</v>
      </c>
      <c r="H73" s="19">
        <v>0</v>
      </c>
      <c r="I73" s="20">
        <v>-4795.3999999999996</v>
      </c>
      <c r="J73" s="127">
        <f>IF(H73=0,0,(G73-H73)/H73)</f>
        <v>0</v>
      </c>
    </row>
    <row r="74" spans="1:10" outlineLevel="1" x14ac:dyDescent="0.25">
      <c r="A74" s="21"/>
      <c r="B74" s="21"/>
      <c r="C74" s="21"/>
      <c r="E74" s="18" t="s">
        <v>100</v>
      </c>
      <c r="F74" s="18" t="s">
        <v>101</v>
      </c>
      <c r="G74" s="19">
        <v>-22344.93</v>
      </c>
      <c r="H74" s="19">
        <v>0</v>
      </c>
      <c r="I74" s="20">
        <v>-22344.93</v>
      </c>
      <c r="J74" s="127">
        <f>IF(H74=0,0,(G74-H74)/H74)</f>
        <v>0</v>
      </c>
    </row>
    <row r="75" spans="1:10" outlineLevel="1" x14ac:dyDescent="0.25">
      <c r="A75" s="21"/>
      <c r="B75" s="21"/>
      <c r="C75" s="21"/>
      <c r="E75" s="18" t="s">
        <v>102</v>
      </c>
      <c r="F75" s="18" t="s">
        <v>103</v>
      </c>
      <c r="G75" s="19">
        <v>-31972.66</v>
      </c>
      <c r="H75" s="19">
        <v>0</v>
      </c>
      <c r="I75" s="20">
        <v>-31972.66</v>
      </c>
      <c r="J75" s="127">
        <f>IF(H75=0,0,(G75-H75)/H75)</f>
        <v>0</v>
      </c>
    </row>
    <row r="76" spans="1:10" outlineLevel="1" x14ac:dyDescent="0.25">
      <c r="A76" s="21"/>
      <c r="B76" s="21"/>
      <c r="C76" s="21"/>
      <c r="E76" s="18" t="s">
        <v>104</v>
      </c>
      <c r="F76" s="18" t="s">
        <v>105</v>
      </c>
      <c r="G76" s="19">
        <v>-69.44</v>
      </c>
      <c r="H76" s="19">
        <v>0</v>
      </c>
      <c r="I76" s="20">
        <v>-69.44</v>
      </c>
      <c r="J76" s="127">
        <f>IF(H76=0,0,(G76-H76)/H76)</f>
        <v>0</v>
      </c>
    </row>
    <row r="77" spans="1:10" ht="0.95" customHeight="1" outlineLevel="1" x14ac:dyDescent="0.25">
      <c r="A77" s="21"/>
      <c r="B77" s="21"/>
      <c r="C77" s="21"/>
      <c r="E77" s="116"/>
      <c r="F77" s="116"/>
      <c r="G77" s="125"/>
      <c r="H77" s="118"/>
      <c r="I77" s="120"/>
      <c r="J77" s="128"/>
    </row>
    <row r="78" spans="1:10" x14ac:dyDescent="0.25">
      <c r="A78" s="21"/>
      <c r="B78" s="21"/>
      <c r="C78" s="21"/>
      <c r="E78" s="129" t="s">
        <v>456</v>
      </c>
      <c r="F78" s="129"/>
      <c r="G78" s="130">
        <v>-4703130.1399999997</v>
      </c>
      <c r="H78" s="131">
        <v>0</v>
      </c>
      <c r="I78" s="132">
        <v>-4703130.1399999997</v>
      </c>
      <c r="J78" s="133">
        <f>IF(H78=0,0,(G78-H78)/H78)</f>
        <v>0</v>
      </c>
    </row>
    <row r="79" spans="1:10" outlineLevel="1" x14ac:dyDescent="0.25">
      <c r="A79" s="21"/>
      <c r="B79" s="21"/>
      <c r="C79" s="21"/>
      <c r="E79" s="18" t="s">
        <v>399</v>
      </c>
      <c r="F79" s="18" t="s">
        <v>400</v>
      </c>
      <c r="G79" s="19">
        <v>-4703130.1399999997</v>
      </c>
      <c r="H79" s="19">
        <v>0</v>
      </c>
      <c r="I79" s="20">
        <v>-4703130.1399999997</v>
      </c>
      <c r="J79" s="127">
        <f>IF(H79=0,0,(G79-H79)/H79)</f>
        <v>0</v>
      </c>
    </row>
    <row r="80" spans="1:10" ht="0.95" customHeight="1" outlineLevel="1" x14ac:dyDescent="0.25">
      <c r="A80" s="21"/>
      <c r="B80" s="21"/>
      <c r="C80" s="21"/>
      <c r="E80" s="116"/>
      <c r="F80" s="116"/>
      <c r="G80" s="125"/>
      <c r="H80" s="118"/>
      <c r="I80" s="120"/>
      <c r="J80" s="128"/>
    </row>
    <row r="81" spans="1:10" x14ac:dyDescent="0.25">
      <c r="A81" s="21"/>
      <c r="B81" s="21"/>
      <c r="C81" s="21"/>
      <c r="E81" s="129" t="s">
        <v>457</v>
      </c>
      <c r="F81" s="129"/>
      <c r="G81" s="130">
        <v>315284.58</v>
      </c>
      <c r="H81" s="131">
        <v>0</v>
      </c>
      <c r="I81" s="132">
        <v>315284.58</v>
      </c>
      <c r="J81" s="133">
        <f>IF(H81=0,0,(G81-H81)/H81)</f>
        <v>0</v>
      </c>
    </row>
    <row r="82" spans="1:10" outlineLevel="1" x14ac:dyDescent="0.25">
      <c r="A82" s="21"/>
      <c r="B82" s="21"/>
      <c r="C82" s="21"/>
      <c r="E82" s="18" t="s">
        <v>394</v>
      </c>
      <c r="F82" s="18" t="s">
        <v>395</v>
      </c>
      <c r="G82" s="19">
        <v>292238.38</v>
      </c>
      <c r="H82" s="19">
        <v>0</v>
      </c>
      <c r="I82" s="20">
        <v>292238.38</v>
      </c>
      <c r="J82" s="127">
        <f>IF(H82=0,0,(G82-H82)/H82)</f>
        <v>0</v>
      </c>
    </row>
    <row r="83" spans="1:10" outlineLevel="1" x14ac:dyDescent="0.25">
      <c r="A83" s="21"/>
      <c r="B83" s="21"/>
      <c r="C83" s="21"/>
      <c r="E83" s="18" t="s">
        <v>396</v>
      </c>
      <c r="F83" s="18" t="s">
        <v>397</v>
      </c>
      <c r="G83" s="19">
        <v>23046.2</v>
      </c>
      <c r="H83" s="19">
        <v>0</v>
      </c>
      <c r="I83" s="20">
        <v>23046.2</v>
      </c>
      <c r="J83" s="127">
        <f>IF(H83=0,0,(G83-H83)/H83)</f>
        <v>0</v>
      </c>
    </row>
    <row r="84" spans="1:10" ht="0.95" customHeight="1" outlineLevel="1" x14ac:dyDescent="0.25">
      <c r="A84" s="21"/>
      <c r="B84" s="21"/>
      <c r="C84" s="21"/>
      <c r="E84" s="116"/>
      <c r="F84" s="116"/>
      <c r="G84" s="125"/>
      <c r="H84" s="118"/>
      <c r="I84" s="120"/>
      <c r="J84" s="128"/>
    </row>
    <row r="85" spans="1:10" x14ac:dyDescent="0.25">
      <c r="A85" s="21"/>
      <c r="B85" s="21"/>
      <c r="C85" s="21"/>
      <c r="E85" s="129" t="s">
        <v>458</v>
      </c>
      <c r="F85" s="129"/>
      <c r="G85" s="130">
        <v>-6274516.0099999998</v>
      </c>
      <c r="H85" s="131">
        <v>0</v>
      </c>
      <c r="I85" s="132">
        <v>-6274516.0099999998</v>
      </c>
      <c r="J85" s="133">
        <f>IF(H85=0,0,(G85-H85)/H85)</f>
        <v>0</v>
      </c>
    </row>
    <row r="86" spans="1:10" outlineLevel="1" x14ac:dyDescent="0.25">
      <c r="A86" s="21"/>
      <c r="B86" s="21"/>
      <c r="C86" s="21"/>
      <c r="E86" s="18" t="s">
        <v>356</v>
      </c>
      <c r="F86" s="18" t="s">
        <v>357</v>
      </c>
      <c r="G86" s="19">
        <v>-2955000</v>
      </c>
      <c r="H86" s="19">
        <v>0</v>
      </c>
      <c r="I86" s="20">
        <v>-2955000</v>
      </c>
      <c r="J86" s="127">
        <f>IF(H86=0,0,(G86-H86)/H86)</f>
        <v>0</v>
      </c>
    </row>
    <row r="87" spans="1:10" outlineLevel="1" x14ac:dyDescent="0.25">
      <c r="A87" s="21"/>
      <c r="B87" s="21"/>
      <c r="C87" s="21"/>
      <c r="E87" s="18" t="s">
        <v>358</v>
      </c>
      <c r="F87" s="18" t="s">
        <v>359</v>
      </c>
      <c r="G87" s="19">
        <v>-2291750</v>
      </c>
      <c r="H87" s="19">
        <v>0</v>
      </c>
      <c r="I87" s="20">
        <v>-2291750</v>
      </c>
      <c r="J87" s="127">
        <f>IF(H87=0,0,(G87-H87)/H87)</f>
        <v>0</v>
      </c>
    </row>
    <row r="88" spans="1:10" outlineLevel="1" x14ac:dyDescent="0.25">
      <c r="A88" s="21"/>
      <c r="B88" s="21"/>
      <c r="C88" s="21"/>
      <c r="E88" s="18" t="s">
        <v>360</v>
      </c>
      <c r="F88" s="18" t="s">
        <v>361</v>
      </c>
      <c r="G88" s="19">
        <v>-9850</v>
      </c>
      <c r="H88" s="19">
        <v>0</v>
      </c>
      <c r="I88" s="20">
        <v>-9850</v>
      </c>
      <c r="J88" s="127">
        <f>IF(H88=0,0,(G88-H88)/H88)</f>
        <v>0</v>
      </c>
    </row>
    <row r="89" spans="1:10" outlineLevel="1" x14ac:dyDescent="0.25">
      <c r="A89" s="21"/>
      <c r="B89" s="21"/>
      <c r="C89" s="21"/>
      <c r="E89" s="18" t="s">
        <v>362</v>
      </c>
      <c r="F89" s="18" t="s">
        <v>363</v>
      </c>
      <c r="G89" s="19">
        <v>-145795</v>
      </c>
      <c r="H89" s="19">
        <v>0</v>
      </c>
      <c r="I89" s="20">
        <v>-145795</v>
      </c>
      <c r="J89" s="127">
        <f>IF(H89=0,0,(G89-H89)/H89)</f>
        <v>0</v>
      </c>
    </row>
    <row r="90" spans="1:10" outlineLevel="1" x14ac:dyDescent="0.25">
      <c r="A90" s="21"/>
      <c r="B90" s="21"/>
      <c r="C90" s="21"/>
      <c r="E90" s="18" t="s">
        <v>364</v>
      </c>
      <c r="F90" s="18" t="s">
        <v>365</v>
      </c>
      <c r="G90" s="19">
        <v>-10690.07</v>
      </c>
      <c r="H90" s="19">
        <v>0</v>
      </c>
      <c r="I90" s="20">
        <v>-10690.07</v>
      </c>
      <c r="J90" s="127">
        <f>IF(H90=0,0,(G90-H90)/H90)</f>
        <v>0</v>
      </c>
    </row>
    <row r="91" spans="1:10" outlineLevel="1" x14ac:dyDescent="0.25">
      <c r="A91" s="21"/>
      <c r="B91" s="21"/>
      <c r="C91" s="21"/>
      <c r="E91" s="18" t="s">
        <v>366</v>
      </c>
      <c r="F91" s="18" t="s">
        <v>367</v>
      </c>
      <c r="G91" s="19">
        <v>-31350</v>
      </c>
      <c r="H91" s="19">
        <v>0</v>
      </c>
      <c r="I91" s="20">
        <v>-31350</v>
      </c>
      <c r="J91" s="127">
        <f>IF(H91=0,0,(G91-H91)/H91)</f>
        <v>0</v>
      </c>
    </row>
    <row r="92" spans="1:10" outlineLevel="1" x14ac:dyDescent="0.25">
      <c r="A92" s="21"/>
      <c r="B92" s="21"/>
      <c r="C92" s="21"/>
      <c r="E92" s="18" t="s">
        <v>369</v>
      </c>
      <c r="F92" s="18" t="s">
        <v>370</v>
      </c>
      <c r="G92" s="19">
        <v>-200000</v>
      </c>
      <c r="H92" s="19">
        <v>0</v>
      </c>
      <c r="I92" s="20">
        <v>-200000</v>
      </c>
      <c r="J92" s="127">
        <f>IF(H92=0,0,(G92-H92)/H92)</f>
        <v>0</v>
      </c>
    </row>
    <row r="93" spans="1:10" outlineLevel="1" x14ac:dyDescent="0.25">
      <c r="A93" s="21"/>
      <c r="B93" s="21"/>
      <c r="C93" s="21"/>
      <c r="E93" s="18" t="s">
        <v>371</v>
      </c>
      <c r="F93" s="18" t="s">
        <v>372</v>
      </c>
      <c r="G93" s="19">
        <v>-630080.93999999994</v>
      </c>
      <c r="H93" s="19">
        <v>0</v>
      </c>
      <c r="I93" s="20">
        <v>-630080.93999999994</v>
      </c>
      <c r="J93" s="127">
        <f>IF(H93=0,0,(G93-H93)/H93)</f>
        <v>0</v>
      </c>
    </row>
    <row r="94" spans="1:10" ht="0.95" customHeight="1" outlineLevel="1" x14ac:dyDescent="0.25">
      <c r="A94" s="21"/>
      <c r="B94" s="21"/>
      <c r="C94" s="21"/>
      <c r="E94" s="116"/>
      <c r="F94" s="116"/>
      <c r="G94" s="125"/>
      <c r="H94" s="118"/>
      <c r="I94" s="120"/>
      <c r="J94" s="128"/>
    </row>
    <row r="95" spans="1:10" x14ac:dyDescent="0.25">
      <c r="A95" s="21"/>
      <c r="B95" s="21"/>
      <c r="C95" s="21"/>
      <c r="E95" s="129" t="s">
        <v>459</v>
      </c>
      <c r="F95" s="129"/>
      <c r="G95" s="130">
        <v>4388981.95</v>
      </c>
      <c r="H95" s="131">
        <v>0</v>
      </c>
      <c r="I95" s="132">
        <v>4388981.95</v>
      </c>
      <c r="J95" s="133">
        <f>IF(H95=0,0,(G95-H95)/H95)</f>
        <v>0</v>
      </c>
    </row>
    <row r="96" spans="1:10" outlineLevel="1" x14ac:dyDescent="0.25">
      <c r="A96" s="21"/>
      <c r="B96" s="21"/>
      <c r="C96" s="21"/>
      <c r="E96" s="18" t="s">
        <v>570</v>
      </c>
      <c r="F96" s="18" t="s">
        <v>571</v>
      </c>
      <c r="G96" s="19">
        <v>47306.26</v>
      </c>
      <c r="H96" s="19">
        <v>0</v>
      </c>
      <c r="I96" s="20">
        <v>47306.26</v>
      </c>
      <c r="J96" s="127">
        <f>IF(H96=0,0,(G96-H96)/H96)</f>
        <v>0</v>
      </c>
    </row>
    <row r="97" spans="1:10" outlineLevel="1" x14ac:dyDescent="0.25">
      <c r="A97" s="21"/>
      <c r="B97" s="21"/>
      <c r="C97" s="21"/>
      <c r="E97" s="18" t="s">
        <v>572</v>
      </c>
      <c r="F97" s="18" t="s">
        <v>573</v>
      </c>
      <c r="G97" s="19">
        <v>3638510.19</v>
      </c>
      <c r="H97" s="19">
        <v>0</v>
      </c>
      <c r="I97" s="20">
        <v>3638510.19</v>
      </c>
      <c r="J97" s="127">
        <f>IF(H97=0,0,(G97-H97)/H97)</f>
        <v>0</v>
      </c>
    </row>
    <row r="98" spans="1:10" outlineLevel="1" x14ac:dyDescent="0.25">
      <c r="A98" s="21"/>
      <c r="B98" s="21"/>
      <c r="C98" s="21"/>
      <c r="E98" s="18" t="s">
        <v>106</v>
      </c>
      <c r="F98" s="18" t="s">
        <v>107</v>
      </c>
      <c r="G98" s="19">
        <v>70594.16</v>
      </c>
      <c r="H98" s="19">
        <v>0</v>
      </c>
      <c r="I98" s="20">
        <v>70594.16</v>
      </c>
      <c r="J98" s="127">
        <f>IF(H98=0,0,(G98-H98)/H98)</f>
        <v>0</v>
      </c>
    </row>
    <row r="99" spans="1:10" outlineLevel="1" x14ac:dyDescent="0.25">
      <c r="A99" s="21"/>
      <c r="B99" s="21"/>
      <c r="C99" s="21"/>
      <c r="E99" s="18" t="s">
        <v>108</v>
      </c>
      <c r="F99" s="18" t="s">
        <v>109</v>
      </c>
      <c r="G99" s="19">
        <v>46575.51</v>
      </c>
      <c r="H99" s="19">
        <v>0</v>
      </c>
      <c r="I99" s="20">
        <v>46575.51</v>
      </c>
      <c r="J99" s="127">
        <f>IF(H99=0,0,(G99-H99)/H99)</f>
        <v>0</v>
      </c>
    </row>
    <row r="100" spans="1:10" outlineLevel="1" x14ac:dyDescent="0.25">
      <c r="A100" s="21"/>
      <c r="B100" s="21"/>
      <c r="C100" s="21"/>
      <c r="E100" s="18" t="s">
        <v>110</v>
      </c>
      <c r="F100" s="18" t="s">
        <v>111</v>
      </c>
      <c r="G100" s="19">
        <v>111752.72</v>
      </c>
      <c r="H100" s="19">
        <v>0</v>
      </c>
      <c r="I100" s="20">
        <v>111752.72</v>
      </c>
      <c r="J100" s="127">
        <f>IF(H100=0,0,(G100-H100)/H100)</f>
        <v>0</v>
      </c>
    </row>
    <row r="101" spans="1:10" outlineLevel="1" x14ac:dyDescent="0.25">
      <c r="A101" s="21"/>
      <c r="B101" s="21"/>
      <c r="C101" s="21"/>
      <c r="E101" s="18" t="s">
        <v>112</v>
      </c>
      <c r="F101" s="18" t="s">
        <v>113</v>
      </c>
      <c r="G101" s="19">
        <v>502823.11</v>
      </c>
      <c r="H101" s="19">
        <v>0</v>
      </c>
      <c r="I101" s="20">
        <v>502823.11</v>
      </c>
      <c r="J101" s="127">
        <f>IF(H101=0,0,(G101-H101)/H101)</f>
        <v>0</v>
      </c>
    </row>
    <row r="102" spans="1:10" outlineLevel="1" x14ac:dyDescent="0.25">
      <c r="A102" s="21"/>
      <c r="B102" s="21"/>
      <c r="C102" s="21"/>
      <c r="E102" s="18" t="s">
        <v>114</v>
      </c>
      <c r="F102" s="18" t="s">
        <v>115</v>
      </c>
      <c r="G102" s="19">
        <v>1160</v>
      </c>
      <c r="H102" s="19">
        <v>0</v>
      </c>
      <c r="I102" s="20">
        <v>1160</v>
      </c>
      <c r="J102" s="127">
        <f>IF(H102=0,0,(G102-H102)/H102)</f>
        <v>0</v>
      </c>
    </row>
    <row r="103" spans="1:10" outlineLevel="1" x14ac:dyDescent="0.25">
      <c r="A103" s="21"/>
      <c r="B103" s="21"/>
      <c r="C103" s="21"/>
      <c r="E103" s="18" t="s">
        <v>116</v>
      </c>
      <c r="F103" s="18" t="s">
        <v>117</v>
      </c>
      <c r="G103" s="19">
        <v>-29740</v>
      </c>
      <c r="H103" s="19">
        <v>0</v>
      </c>
      <c r="I103" s="20">
        <v>-29740</v>
      </c>
      <c r="J103" s="127">
        <f>IF(H103=0,0,(G103-H103)/H103)</f>
        <v>0</v>
      </c>
    </row>
    <row r="104" spans="1:10" ht="0.95" customHeight="1" outlineLevel="1" x14ac:dyDescent="0.25">
      <c r="A104" s="21"/>
      <c r="B104" s="21"/>
      <c r="C104" s="21"/>
      <c r="E104" s="116"/>
      <c r="F104" s="116"/>
      <c r="G104" s="125"/>
      <c r="H104" s="118"/>
      <c r="I104" s="120"/>
      <c r="J104" s="128"/>
    </row>
    <row r="105" spans="1:10" x14ac:dyDescent="0.25">
      <c r="A105" s="21"/>
      <c r="B105" s="21"/>
      <c r="C105" s="21"/>
      <c r="E105" s="129" t="s">
        <v>460</v>
      </c>
      <c r="F105" s="129"/>
      <c r="G105" s="130">
        <v>8000</v>
      </c>
      <c r="H105" s="131">
        <v>0</v>
      </c>
      <c r="I105" s="132">
        <v>8000</v>
      </c>
      <c r="J105" s="133">
        <f>IF(H105=0,0,(G105-H105)/H105)</f>
        <v>0</v>
      </c>
    </row>
    <row r="106" spans="1:10" outlineLevel="1" x14ac:dyDescent="0.25">
      <c r="A106" s="21"/>
      <c r="B106" s="21"/>
      <c r="C106" s="21"/>
      <c r="E106" s="18" t="s">
        <v>344</v>
      </c>
      <c r="F106" s="18" t="s">
        <v>345</v>
      </c>
      <c r="G106" s="19">
        <v>8000</v>
      </c>
      <c r="H106" s="19">
        <v>0</v>
      </c>
      <c r="I106" s="20">
        <v>8000</v>
      </c>
      <c r="J106" s="127">
        <f>IF(H106=0,0,(G106-H106)/H106)</f>
        <v>0</v>
      </c>
    </row>
    <row r="107" spans="1:10" ht="0.95" customHeight="1" outlineLevel="1" x14ac:dyDescent="0.25">
      <c r="A107" s="21"/>
      <c r="B107" s="21"/>
      <c r="C107" s="21"/>
      <c r="E107" s="116"/>
      <c r="F107" s="116"/>
      <c r="G107" s="125"/>
      <c r="H107" s="118"/>
      <c r="I107" s="120"/>
      <c r="J107" s="128"/>
    </row>
    <row r="108" spans="1:10" x14ac:dyDescent="0.25">
      <c r="A108" s="21"/>
      <c r="B108" s="21"/>
      <c r="C108" s="21"/>
      <c r="E108" s="129" t="s">
        <v>461</v>
      </c>
      <c r="F108" s="129"/>
      <c r="G108" s="130">
        <v>6974</v>
      </c>
      <c r="H108" s="131">
        <v>0</v>
      </c>
      <c r="I108" s="132">
        <v>6974</v>
      </c>
      <c r="J108" s="133">
        <f>IF(H108=0,0,(G108-H108)/H108)</f>
        <v>0</v>
      </c>
    </row>
    <row r="109" spans="1:10" outlineLevel="1" x14ac:dyDescent="0.25">
      <c r="A109" s="21"/>
      <c r="B109" s="21"/>
      <c r="C109" s="21"/>
      <c r="E109" s="18" t="s">
        <v>402</v>
      </c>
      <c r="F109" s="18" t="s">
        <v>403</v>
      </c>
      <c r="G109" s="19">
        <v>3736</v>
      </c>
      <c r="H109" s="19">
        <v>0</v>
      </c>
      <c r="I109" s="20">
        <v>3736</v>
      </c>
      <c r="J109" s="127">
        <f>IF(H109=0,0,(G109-H109)/H109)</f>
        <v>0</v>
      </c>
    </row>
    <row r="110" spans="1:10" outlineLevel="1" x14ac:dyDescent="0.25">
      <c r="A110" s="21"/>
      <c r="B110" s="21"/>
      <c r="C110" s="21"/>
      <c r="E110" s="18" t="s">
        <v>404</v>
      </c>
      <c r="F110" s="18" t="s">
        <v>405</v>
      </c>
      <c r="G110" s="19">
        <v>3238</v>
      </c>
      <c r="H110" s="19">
        <v>0</v>
      </c>
      <c r="I110" s="20">
        <v>3238</v>
      </c>
      <c r="J110" s="127">
        <f>IF(H110=0,0,(G110-H110)/H110)</f>
        <v>0</v>
      </c>
    </row>
    <row r="111" spans="1:10" ht="0.95" customHeight="1" outlineLevel="1" x14ac:dyDescent="0.25">
      <c r="A111" s="21"/>
      <c r="B111" s="21"/>
      <c r="C111" s="21"/>
      <c r="E111" s="116"/>
      <c r="F111" s="116"/>
      <c r="G111" s="125"/>
      <c r="H111" s="118"/>
      <c r="I111" s="120"/>
      <c r="J111" s="128"/>
    </row>
    <row r="112" spans="1:10" x14ac:dyDescent="0.25">
      <c r="A112" s="21"/>
      <c r="B112" s="21"/>
      <c r="C112" s="21"/>
      <c r="E112" s="129" t="s">
        <v>462</v>
      </c>
      <c r="F112" s="129"/>
      <c r="G112" s="130">
        <v>-1336020.3400000001</v>
      </c>
      <c r="H112" s="131">
        <v>0</v>
      </c>
      <c r="I112" s="132">
        <v>-1336020.3400000001</v>
      </c>
      <c r="J112" s="133">
        <f>IF(H112=0,0,(G112-H112)/H112)</f>
        <v>0</v>
      </c>
    </row>
    <row r="113" spans="1:10" outlineLevel="1" x14ac:dyDescent="0.25">
      <c r="A113" s="21"/>
      <c r="B113" s="21"/>
      <c r="C113" s="21"/>
      <c r="E113" s="18" t="s">
        <v>385</v>
      </c>
      <c r="F113" s="18" t="s">
        <v>386</v>
      </c>
      <c r="G113" s="19">
        <v>-250708.12</v>
      </c>
      <c r="H113" s="19">
        <v>0</v>
      </c>
      <c r="I113" s="20">
        <v>-250708.12</v>
      </c>
      <c r="J113" s="127">
        <f>IF(H113=0,0,(G113-H113)/H113)</f>
        <v>0</v>
      </c>
    </row>
    <row r="114" spans="1:10" outlineLevel="1" x14ac:dyDescent="0.25">
      <c r="A114" s="21"/>
      <c r="B114" s="21"/>
      <c r="C114" s="21"/>
      <c r="E114" s="18" t="s">
        <v>388</v>
      </c>
      <c r="F114" s="18" t="s">
        <v>389</v>
      </c>
      <c r="G114" s="19">
        <v>-97800</v>
      </c>
      <c r="H114" s="19">
        <v>0</v>
      </c>
      <c r="I114" s="20">
        <v>-97800</v>
      </c>
      <c r="J114" s="127">
        <f>IF(H114=0,0,(G114-H114)/H114)</f>
        <v>0</v>
      </c>
    </row>
    <row r="115" spans="1:10" outlineLevel="1" x14ac:dyDescent="0.25">
      <c r="A115" s="21"/>
      <c r="B115" s="21"/>
      <c r="C115" s="21"/>
      <c r="E115" s="18" t="s">
        <v>391</v>
      </c>
      <c r="F115" s="18" t="s">
        <v>392</v>
      </c>
      <c r="G115" s="19">
        <v>-987512.22</v>
      </c>
      <c r="H115" s="19">
        <v>0</v>
      </c>
      <c r="I115" s="20">
        <v>-987512.22</v>
      </c>
      <c r="J115" s="127">
        <f>IF(H115=0,0,(G115-H115)/H115)</f>
        <v>0</v>
      </c>
    </row>
    <row r="116" spans="1:10" ht="0.95" customHeight="1" outlineLevel="1" x14ac:dyDescent="0.25">
      <c r="A116" s="21"/>
      <c r="B116" s="21"/>
      <c r="C116" s="21"/>
      <c r="E116" s="116"/>
      <c r="F116" s="116"/>
      <c r="G116" s="125"/>
      <c r="H116" s="118"/>
      <c r="I116" s="120"/>
      <c r="J116" s="128"/>
    </row>
    <row r="117" spans="1:10" x14ac:dyDescent="0.25">
      <c r="A117" s="21"/>
      <c r="B117" s="21"/>
      <c r="C117" s="21"/>
      <c r="E117" s="17" t="s">
        <v>2</v>
      </c>
      <c r="F117" s="17"/>
      <c r="G117" s="124">
        <v>0</v>
      </c>
      <c r="H117" s="117">
        <v>0</v>
      </c>
      <c r="I117" s="119">
        <v>0</v>
      </c>
      <c r="J117" s="126">
        <f>IF(H117=0,0,(G117-H117)/H117)</f>
        <v>0</v>
      </c>
    </row>
    <row r="118" spans="1:10" x14ac:dyDescent="0.25">
      <c r="A118" s="21"/>
      <c r="B118" s="21"/>
      <c r="C118" s="21"/>
    </row>
    <row r="119" spans="1:10" x14ac:dyDescent="0.25">
      <c r="A119" s="21"/>
      <c r="B119" s="21"/>
      <c r="C119" s="21"/>
    </row>
    <row r="120" spans="1:10" x14ac:dyDescent="0.25">
      <c r="A120" s="21"/>
      <c r="B120" s="21"/>
      <c r="C120" s="21"/>
    </row>
    <row r="121" spans="1:10" x14ac:dyDescent="0.25">
      <c r="A121" s="21"/>
      <c r="B121" s="21"/>
      <c r="C121" s="21"/>
    </row>
    <row r="122" spans="1:10" x14ac:dyDescent="0.25">
      <c r="A122" s="21"/>
      <c r="B122" s="21"/>
      <c r="C122" s="21"/>
    </row>
    <row r="123" spans="1:10" x14ac:dyDescent="0.25">
      <c r="A123" s="21"/>
      <c r="B123" s="21"/>
      <c r="C123" s="21"/>
    </row>
    <row r="124" spans="1:10" x14ac:dyDescent="0.25">
      <c r="A124" s="21"/>
      <c r="B124" s="21"/>
      <c r="C124" s="21"/>
    </row>
    <row r="125" spans="1:10" x14ac:dyDescent="0.25">
      <c r="A125" s="21"/>
      <c r="B125" s="21"/>
      <c r="C125" s="21"/>
    </row>
    <row r="126" spans="1:10" x14ac:dyDescent="0.25">
      <c r="A126" s="21"/>
      <c r="B126" s="21"/>
      <c r="C126" s="21"/>
    </row>
    <row r="127" spans="1:10" x14ac:dyDescent="0.25">
      <c r="A127" s="21"/>
      <c r="B127" s="21"/>
      <c r="C127" s="21"/>
    </row>
    <row r="128" spans="1:10" x14ac:dyDescent="0.25">
      <c r="A128" s="21"/>
      <c r="B128" s="21"/>
      <c r="C128" s="21"/>
    </row>
    <row r="129" spans="1:3" x14ac:dyDescent="0.25">
      <c r="A129" s="21"/>
      <c r="B129" s="21"/>
      <c r="C129" s="21"/>
    </row>
    <row r="130" spans="1:3" x14ac:dyDescent="0.25">
      <c r="A130" s="21"/>
      <c r="B130" s="21"/>
      <c r="C130" s="21"/>
    </row>
    <row r="131" spans="1:3" x14ac:dyDescent="0.25">
      <c r="A131" s="21"/>
      <c r="B131" s="21"/>
      <c r="C131" s="21"/>
    </row>
    <row r="132" spans="1:3" x14ac:dyDescent="0.25">
      <c r="A132" s="21"/>
      <c r="B132" s="21"/>
      <c r="C132" s="21"/>
    </row>
    <row r="133" spans="1:3" x14ac:dyDescent="0.25">
      <c r="A133" s="21"/>
      <c r="B133" s="21"/>
      <c r="C133" s="21"/>
    </row>
    <row r="134" spans="1:3" x14ac:dyDescent="0.25">
      <c r="A134" s="21"/>
      <c r="B134" s="21"/>
      <c r="C134" s="21"/>
    </row>
    <row r="135" spans="1:3" x14ac:dyDescent="0.25">
      <c r="A135" s="21"/>
      <c r="B135" s="21"/>
      <c r="C135" s="21"/>
    </row>
    <row r="136" spans="1:3" x14ac:dyDescent="0.25">
      <c r="A136" s="21"/>
      <c r="B136" s="21"/>
      <c r="C136" s="21"/>
    </row>
    <row r="137" spans="1:3" x14ac:dyDescent="0.25">
      <c r="A137" s="21"/>
      <c r="B137" s="21"/>
      <c r="C137" s="21"/>
    </row>
    <row r="138" spans="1:3" x14ac:dyDescent="0.25">
      <c r="A138" s="21"/>
      <c r="B138" s="21"/>
      <c r="C138" s="21"/>
    </row>
    <row r="139" spans="1:3" x14ac:dyDescent="0.25">
      <c r="A139" s="21"/>
      <c r="B139" s="21"/>
      <c r="C139" s="21"/>
    </row>
    <row r="140" spans="1:3" x14ac:dyDescent="0.25">
      <c r="A140" s="21"/>
      <c r="B140" s="21"/>
      <c r="C140" s="21"/>
    </row>
    <row r="141" spans="1:3" x14ac:dyDescent="0.25">
      <c r="A141" s="21"/>
      <c r="B141" s="21"/>
      <c r="C141" s="21"/>
    </row>
    <row r="142" spans="1:3" x14ac:dyDescent="0.25">
      <c r="A142" s="21"/>
      <c r="B142" s="21"/>
      <c r="C142" s="21"/>
    </row>
    <row r="143" spans="1:3" x14ac:dyDescent="0.25">
      <c r="A143" s="21"/>
      <c r="B143" s="21"/>
      <c r="C143" s="21"/>
    </row>
    <row r="144" spans="1:3" x14ac:dyDescent="0.25">
      <c r="A144" s="21"/>
      <c r="B144" s="21"/>
      <c r="C144" s="21"/>
    </row>
    <row r="145" spans="1:3" x14ac:dyDescent="0.25">
      <c r="A145" s="21"/>
      <c r="B145" s="21"/>
      <c r="C145" s="21"/>
    </row>
    <row r="146" spans="1:3" x14ac:dyDescent="0.25">
      <c r="A146" s="21"/>
      <c r="B146" s="21"/>
      <c r="C146" s="21"/>
    </row>
    <row r="147" spans="1:3" x14ac:dyDescent="0.25">
      <c r="A147" s="21"/>
      <c r="B147" s="21"/>
      <c r="C147" s="21"/>
    </row>
    <row r="148" spans="1:3" x14ac:dyDescent="0.25">
      <c r="A148" s="21"/>
      <c r="B148" s="21"/>
      <c r="C148" s="21"/>
    </row>
    <row r="149" spans="1:3" x14ac:dyDescent="0.25">
      <c r="A149" s="21"/>
      <c r="B149" s="21"/>
      <c r="C149" s="21"/>
    </row>
    <row r="150" spans="1:3" x14ac:dyDescent="0.25">
      <c r="A150" s="21"/>
      <c r="B150" s="21"/>
      <c r="C150" s="21"/>
    </row>
    <row r="151" spans="1:3" x14ac:dyDescent="0.25">
      <c r="A151" s="21"/>
      <c r="B151" s="21"/>
      <c r="C151" s="21"/>
    </row>
    <row r="152" spans="1:3" x14ac:dyDescent="0.25">
      <c r="A152" s="21"/>
      <c r="B152" s="21"/>
      <c r="C152" s="21"/>
    </row>
    <row r="153" spans="1:3" x14ac:dyDescent="0.25">
      <c r="A153" s="21"/>
      <c r="B153" s="21"/>
      <c r="C153" s="21"/>
    </row>
    <row r="154" spans="1:3" x14ac:dyDescent="0.25">
      <c r="A154" s="21"/>
      <c r="B154" s="21"/>
      <c r="C154" s="21"/>
    </row>
    <row r="155" spans="1:3" x14ac:dyDescent="0.25">
      <c r="A155" s="21"/>
      <c r="B155" s="21"/>
      <c r="C155" s="21"/>
    </row>
    <row r="156" spans="1:3" x14ac:dyDescent="0.25">
      <c r="A156" s="21"/>
      <c r="B156" s="21"/>
      <c r="C156" s="21"/>
    </row>
    <row r="157" spans="1:3" x14ac:dyDescent="0.25">
      <c r="A157" s="21"/>
      <c r="B157" s="21"/>
      <c r="C157" s="21"/>
    </row>
    <row r="158" spans="1:3" x14ac:dyDescent="0.25">
      <c r="A158" s="21"/>
      <c r="B158" s="21"/>
      <c r="C158" s="21"/>
    </row>
    <row r="159" spans="1:3" x14ac:dyDescent="0.25">
      <c r="A159" s="21"/>
      <c r="B159" s="21"/>
      <c r="C159" s="21"/>
    </row>
    <row r="160" spans="1:3" x14ac:dyDescent="0.25">
      <c r="A160" s="21"/>
      <c r="B160" s="21"/>
      <c r="C160" s="21"/>
    </row>
    <row r="161" spans="1:3" x14ac:dyDescent="0.25">
      <c r="A161" s="21"/>
      <c r="B161" s="21"/>
      <c r="C161" s="21"/>
    </row>
    <row r="162" spans="1:3" x14ac:dyDescent="0.25">
      <c r="A162" s="21"/>
      <c r="B162" s="21"/>
      <c r="C162" s="21"/>
    </row>
    <row r="163" spans="1:3" x14ac:dyDescent="0.25">
      <c r="A163" s="21"/>
      <c r="B163" s="21"/>
      <c r="C163" s="21"/>
    </row>
    <row r="164" spans="1:3" x14ac:dyDescent="0.25">
      <c r="A164" s="21"/>
      <c r="B164" s="21"/>
      <c r="C164" s="21"/>
    </row>
    <row r="165" spans="1:3" x14ac:dyDescent="0.25">
      <c r="A165" s="21"/>
      <c r="B165" s="21"/>
      <c r="C165" s="21"/>
    </row>
    <row r="166" spans="1:3" x14ac:dyDescent="0.25">
      <c r="A166" s="21"/>
      <c r="B166" s="21"/>
      <c r="C166" s="21"/>
    </row>
    <row r="167" spans="1:3" x14ac:dyDescent="0.25">
      <c r="A167" s="21"/>
      <c r="B167" s="21"/>
      <c r="C167" s="21"/>
    </row>
    <row r="168" spans="1:3" x14ac:dyDescent="0.25">
      <c r="A168" s="21"/>
      <c r="B168" s="21"/>
      <c r="C168" s="21"/>
    </row>
    <row r="169" spans="1:3" x14ac:dyDescent="0.25">
      <c r="A169" s="21"/>
      <c r="B169" s="21"/>
      <c r="C169" s="21"/>
    </row>
    <row r="170" spans="1:3" x14ac:dyDescent="0.25">
      <c r="A170" s="21"/>
      <c r="B170" s="21"/>
      <c r="C170" s="21"/>
    </row>
    <row r="171" spans="1:3" x14ac:dyDescent="0.25">
      <c r="A171" s="21"/>
      <c r="B171" s="21"/>
      <c r="C171" s="21"/>
    </row>
    <row r="172" spans="1:3" x14ac:dyDescent="0.25">
      <c r="A172" s="21"/>
      <c r="B172" s="21"/>
      <c r="C172" s="21"/>
    </row>
    <row r="173" spans="1:3" x14ac:dyDescent="0.25">
      <c r="A173" s="21"/>
      <c r="B173" s="21"/>
      <c r="C173" s="21"/>
    </row>
    <row r="174" spans="1:3" x14ac:dyDescent="0.25">
      <c r="A174" s="21"/>
      <c r="B174" s="21"/>
      <c r="C174" s="21"/>
    </row>
    <row r="175" spans="1:3" x14ac:dyDescent="0.25">
      <c r="A175" s="21"/>
      <c r="B175" s="21"/>
      <c r="C175" s="21"/>
    </row>
    <row r="176" spans="1:3" x14ac:dyDescent="0.25">
      <c r="A176" s="21"/>
      <c r="B176" s="21"/>
      <c r="C176" s="21"/>
    </row>
    <row r="177" spans="1:3" x14ac:dyDescent="0.25">
      <c r="A177" s="21"/>
      <c r="B177" s="21"/>
      <c r="C177" s="21"/>
    </row>
    <row r="178" spans="1:3" x14ac:dyDescent="0.25">
      <c r="A178" s="21"/>
      <c r="B178" s="21"/>
      <c r="C178" s="21"/>
    </row>
    <row r="179" spans="1:3" x14ac:dyDescent="0.25">
      <c r="A179" s="21"/>
      <c r="B179" s="21"/>
      <c r="C179" s="21"/>
    </row>
    <row r="180" spans="1:3" x14ac:dyDescent="0.25">
      <c r="A180" s="21"/>
      <c r="B180" s="21"/>
      <c r="C180" s="21"/>
    </row>
    <row r="181" spans="1:3" x14ac:dyDescent="0.25">
      <c r="A181" s="21"/>
      <c r="B181" s="21"/>
      <c r="C181" s="21"/>
    </row>
    <row r="182" spans="1:3" x14ac:dyDescent="0.25">
      <c r="A182" s="21"/>
      <c r="B182" s="21"/>
      <c r="C182" s="21"/>
    </row>
    <row r="183" spans="1:3" x14ac:dyDescent="0.25">
      <c r="A183" s="21"/>
      <c r="B183" s="21"/>
      <c r="C183" s="21"/>
    </row>
    <row r="184" spans="1:3" x14ac:dyDescent="0.25">
      <c r="A184" s="21"/>
      <c r="B184" s="21"/>
      <c r="C184" s="21"/>
    </row>
    <row r="185" spans="1:3" x14ac:dyDescent="0.25">
      <c r="A185" s="21"/>
      <c r="B185" s="21"/>
      <c r="C185" s="21"/>
    </row>
    <row r="186" spans="1:3" x14ac:dyDescent="0.25">
      <c r="A186" s="21"/>
      <c r="B186" s="21"/>
      <c r="C186" s="21"/>
    </row>
    <row r="187" spans="1:3" x14ac:dyDescent="0.25">
      <c r="A187" s="21"/>
      <c r="B187" s="21"/>
      <c r="C187" s="21"/>
    </row>
    <row r="188" spans="1:3" x14ac:dyDescent="0.25">
      <c r="A188" s="21"/>
      <c r="B188" s="21"/>
      <c r="C188" s="21"/>
    </row>
    <row r="189" spans="1:3" x14ac:dyDescent="0.25">
      <c r="A189" s="21"/>
      <c r="B189" s="21"/>
      <c r="C189" s="21"/>
    </row>
    <row r="190" spans="1:3" x14ac:dyDescent="0.25">
      <c r="A190" s="21"/>
      <c r="B190" s="21"/>
      <c r="C190" s="21"/>
    </row>
    <row r="191" spans="1:3" x14ac:dyDescent="0.25">
      <c r="A191" s="21"/>
      <c r="B191" s="21"/>
      <c r="C191" s="21"/>
    </row>
    <row r="192" spans="1:3" x14ac:dyDescent="0.25">
      <c r="A192" s="21"/>
      <c r="B192" s="21"/>
      <c r="C192" s="21"/>
    </row>
    <row r="193" spans="1:3" x14ac:dyDescent="0.25">
      <c r="A193" s="21"/>
      <c r="B193" s="21"/>
      <c r="C193" s="21"/>
    </row>
    <row r="194" spans="1:3" x14ac:dyDescent="0.25">
      <c r="A194" s="21"/>
      <c r="B194" s="21"/>
      <c r="C194" s="21"/>
    </row>
    <row r="195" spans="1:3" x14ac:dyDescent="0.25">
      <c r="A195" s="21"/>
      <c r="B195" s="21"/>
      <c r="C195" s="21"/>
    </row>
    <row r="196" spans="1:3" x14ac:dyDescent="0.25">
      <c r="A196" s="21"/>
      <c r="B196" s="21"/>
      <c r="C196" s="21"/>
    </row>
    <row r="197" spans="1:3" x14ac:dyDescent="0.25">
      <c r="A197" s="21"/>
      <c r="B197" s="21"/>
      <c r="C197" s="21"/>
    </row>
    <row r="198" spans="1:3" x14ac:dyDescent="0.25">
      <c r="A198" s="21"/>
      <c r="B198" s="21"/>
      <c r="C198" s="21"/>
    </row>
    <row r="199" spans="1:3" x14ac:dyDescent="0.25">
      <c r="A199" s="21"/>
      <c r="B199" s="21"/>
      <c r="C199" s="21"/>
    </row>
    <row r="200" spans="1:3" x14ac:dyDescent="0.25">
      <c r="A200" s="21"/>
      <c r="B200" s="21"/>
      <c r="C200" s="21"/>
    </row>
    <row r="201" spans="1:3" x14ac:dyDescent="0.25">
      <c r="A201" s="21"/>
      <c r="B201" s="21"/>
      <c r="C201" s="21"/>
    </row>
    <row r="202" spans="1:3" x14ac:dyDescent="0.25">
      <c r="A202" s="21"/>
      <c r="B202" s="21"/>
      <c r="C202" s="21"/>
    </row>
    <row r="203" spans="1:3" x14ac:dyDescent="0.25">
      <c r="A203" s="21"/>
      <c r="B203" s="21"/>
      <c r="C203" s="21"/>
    </row>
    <row r="204" spans="1:3" x14ac:dyDescent="0.25">
      <c r="A204" s="21"/>
      <c r="B204" s="21"/>
      <c r="C204" s="21"/>
    </row>
    <row r="205" spans="1:3" x14ac:dyDescent="0.25">
      <c r="A205" s="21"/>
      <c r="B205" s="21"/>
      <c r="C205" s="21"/>
    </row>
    <row r="206" spans="1:3" x14ac:dyDescent="0.25">
      <c r="A206" s="21"/>
      <c r="B206" s="21"/>
      <c r="C206" s="21"/>
    </row>
    <row r="207" spans="1:3" x14ac:dyDescent="0.25">
      <c r="A207" s="21"/>
      <c r="B207" s="21"/>
      <c r="C207" s="21"/>
    </row>
    <row r="208" spans="1:3" x14ac:dyDescent="0.25">
      <c r="A208" s="21"/>
      <c r="B208" s="21"/>
      <c r="C208" s="21"/>
    </row>
    <row r="209" spans="1:3" x14ac:dyDescent="0.25">
      <c r="A209" s="21"/>
      <c r="B209" s="21"/>
      <c r="C209" s="21"/>
    </row>
    <row r="210" spans="1:3" x14ac:dyDescent="0.25">
      <c r="A210" s="21"/>
      <c r="B210" s="21"/>
      <c r="C210" s="21"/>
    </row>
    <row r="211" spans="1:3" x14ac:dyDescent="0.25">
      <c r="A211" s="21"/>
      <c r="B211" s="21"/>
      <c r="C211" s="21"/>
    </row>
    <row r="212" spans="1:3" x14ac:dyDescent="0.25">
      <c r="A212" s="21"/>
      <c r="B212" s="21"/>
      <c r="C212" s="21"/>
    </row>
    <row r="213" spans="1:3" x14ac:dyDescent="0.25">
      <c r="A213" s="21"/>
      <c r="B213" s="21"/>
      <c r="C213" s="21"/>
    </row>
    <row r="214" spans="1:3" x14ac:dyDescent="0.25">
      <c r="A214" s="21"/>
      <c r="B214" s="21"/>
      <c r="C214" s="21"/>
    </row>
    <row r="215" spans="1:3" x14ac:dyDescent="0.25">
      <c r="A215" s="21"/>
      <c r="B215" s="21"/>
      <c r="C215" s="21"/>
    </row>
    <row r="216" spans="1:3" x14ac:dyDescent="0.25">
      <c r="A216" s="21"/>
      <c r="B216" s="21"/>
      <c r="C216" s="21"/>
    </row>
    <row r="217" spans="1:3" x14ac:dyDescent="0.25">
      <c r="A217" s="21"/>
      <c r="B217" s="21"/>
      <c r="C217" s="21"/>
    </row>
    <row r="218" spans="1:3" x14ac:dyDescent="0.25">
      <c r="A218" s="21"/>
      <c r="B218" s="21"/>
      <c r="C218" s="21"/>
    </row>
    <row r="219" spans="1:3" x14ac:dyDescent="0.25">
      <c r="A219" s="21"/>
      <c r="B219" s="21"/>
      <c r="C219" s="21"/>
    </row>
    <row r="220" spans="1:3" x14ac:dyDescent="0.25">
      <c r="A220" s="21"/>
      <c r="B220" s="21"/>
      <c r="C220" s="21"/>
    </row>
    <row r="221" spans="1:3" x14ac:dyDescent="0.25">
      <c r="A221" s="21"/>
      <c r="B221" s="21"/>
      <c r="C221" s="21"/>
    </row>
    <row r="222" spans="1:3" x14ac:dyDescent="0.25">
      <c r="A222" s="21"/>
      <c r="B222" s="21"/>
      <c r="C222" s="21"/>
    </row>
    <row r="223" spans="1:3" x14ac:dyDescent="0.25">
      <c r="A223" s="21"/>
      <c r="B223" s="21"/>
      <c r="C223" s="21"/>
    </row>
    <row r="224" spans="1:3" x14ac:dyDescent="0.25">
      <c r="A224" s="21"/>
      <c r="B224" s="21"/>
      <c r="C224" s="21"/>
    </row>
    <row r="225" spans="1:3" x14ac:dyDescent="0.25">
      <c r="A225" s="21"/>
      <c r="B225" s="21"/>
      <c r="C225" s="21"/>
    </row>
    <row r="226" spans="1:3" x14ac:dyDescent="0.25">
      <c r="A226" s="21"/>
      <c r="B226" s="21"/>
      <c r="C226" s="21"/>
    </row>
    <row r="227" spans="1:3" x14ac:dyDescent="0.25">
      <c r="A227" s="21"/>
      <c r="B227" s="21"/>
      <c r="C227" s="21"/>
    </row>
    <row r="228" spans="1:3" x14ac:dyDescent="0.25">
      <c r="A228" s="21"/>
      <c r="B228" s="21"/>
      <c r="C228" s="21"/>
    </row>
    <row r="229" spans="1:3" x14ac:dyDescent="0.25">
      <c r="A229" s="21"/>
      <c r="B229" s="21"/>
      <c r="C229" s="21"/>
    </row>
    <row r="230" spans="1:3" x14ac:dyDescent="0.25">
      <c r="A230" s="21"/>
      <c r="B230" s="21"/>
      <c r="C230" s="21"/>
    </row>
    <row r="231" spans="1:3" x14ac:dyDescent="0.25">
      <c r="A231" s="21"/>
      <c r="B231" s="21"/>
      <c r="C231" s="21"/>
    </row>
    <row r="232" spans="1:3" x14ac:dyDescent="0.25">
      <c r="A232" s="21"/>
      <c r="B232" s="21"/>
      <c r="C232" s="21"/>
    </row>
    <row r="233" spans="1:3" x14ac:dyDescent="0.25">
      <c r="A233" s="21"/>
      <c r="B233" s="21"/>
      <c r="C233" s="21"/>
    </row>
    <row r="234" spans="1:3" x14ac:dyDescent="0.25">
      <c r="A234" s="21"/>
      <c r="B234" s="21"/>
      <c r="C234" s="21"/>
    </row>
    <row r="235" spans="1:3" x14ac:dyDescent="0.25">
      <c r="A235" s="21"/>
      <c r="B235" s="21"/>
      <c r="C235" s="21"/>
    </row>
    <row r="236" spans="1:3" x14ac:dyDescent="0.25">
      <c r="A236" s="21"/>
      <c r="B236" s="21"/>
      <c r="C236" s="21"/>
    </row>
    <row r="237" spans="1:3" x14ac:dyDescent="0.25">
      <c r="A237" s="21"/>
      <c r="B237" s="21"/>
      <c r="C237" s="21"/>
    </row>
    <row r="238" spans="1:3" x14ac:dyDescent="0.25">
      <c r="A238" s="21"/>
      <c r="B238" s="21"/>
      <c r="C238" s="21"/>
    </row>
    <row r="239" spans="1:3" x14ac:dyDescent="0.25">
      <c r="A239" s="21"/>
      <c r="B239" s="21"/>
      <c r="C239" s="21"/>
    </row>
    <row r="240" spans="1:3" x14ac:dyDescent="0.25">
      <c r="A240" s="21"/>
      <c r="B240" s="21"/>
      <c r="C240" s="21"/>
    </row>
    <row r="241" spans="1:3" x14ac:dyDescent="0.25">
      <c r="A241" s="21"/>
      <c r="B241" s="21"/>
      <c r="C241" s="21"/>
    </row>
    <row r="242" spans="1:3" x14ac:dyDescent="0.25">
      <c r="A242" s="21"/>
      <c r="B242" s="21"/>
      <c r="C242" s="21"/>
    </row>
    <row r="243" spans="1:3" x14ac:dyDescent="0.25">
      <c r="A243" s="21"/>
      <c r="B243" s="21"/>
      <c r="C243" s="21"/>
    </row>
    <row r="244" spans="1:3" x14ac:dyDescent="0.25">
      <c r="A244" s="21"/>
      <c r="B244" s="21"/>
      <c r="C244" s="21"/>
    </row>
    <row r="245" spans="1:3" x14ac:dyDescent="0.25">
      <c r="A245" s="21"/>
      <c r="B245" s="21"/>
      <c r="C245" s="21"/>
    </row>
    <row r="246" spans="1:3" x14ac:dyDescent="0.25">
      <c r="A246" s="21"/>
      <c r="B246" s="21"/>
      <c r="C246" s="21"/>
    </row>
    <row r="247" spans="1:3" x14ac:dyDescent="0.25">
      <c r="A247" s="21"/>
      <c r="B247" s="21"/>
      <c r="C247" s="21"/>
    </row>
    <row r="248" spans="1:3" x14ac:dyDescent="0.25">
      <c r="A248" s="21"/>
      <c r="B248" s="21"/>
      <c r="C248" s="21"/>
    </row>
    <row r="249" spans="1:3" x14ac:dyDescent="0.25">
      <c r="A249" s="21"/>
      <c r="B249" s="21"/>
      <c r="C249" s="21"/>
    </row>
    <row r="250" spans="1:3" x14ac:dyDescent="0.25">
      <c r="A250" s="21"/>
      <c r="B250" s="21"/>
      <c r="C250" s="21"/>
    </row>
    <row r="251" spans="1:3" x14ac:dyDescent="0.25">
      <c r="A251" s="21"/>
      <c r="B251" s="21"/>
      <c r="C251" s="21"/>
    </row>
    <row r="252" spans="1:3" x14ac:dyDescent="0.25">
      <c r="A252" s="21"/>
      <c r="B252" s="21"/>
      <c r="C252" s="21"/>
    </row>
    <row r="253" spans="1:3" x14ac:dyDescent="0.25">
      <c r="A253" s="21"/>
      <c r="B253" s="21"/>
      <c r="C253" s="21"/>
    </row>
    <row r="254" spans="1:3" x14ac:dyDescent="0.25">
      <c r="A254" s="21"/>
      <c r="B254" s="21"/>
      <c r="C254" s="21"/>
    </row>
    <row r="255" spans="1:3" x14ac:dyDescent="0.25">
      <c r="A255" s="21"/>
      <c r="B255" s="21"/>
      <c r="C255" s="21"/>
    </row>
    <row r="256" spans="1:3" x14ac:dyDescent="0.25">
      <c r="A256" s="21"/>
      <c r="B256" s="21"/>
      <c r="C256" s="21"/>
    </row>
    <row r="257" spans="1:3" x14ac:dyDescent="0.25">
      <c r="A257" s="21"/>
      <c r="B257" s="21"/>
      <c r="C257" s="21"/>
    </row>
    <row r="258" spans="1:3" x14ac:dyDescent="0.25">
      <c r="A258" s="21"/>
      <c r="B258" s="21"/>
      <c r="C258" s="21"/>
    </row>
    <row r="259" spans="1:3" x14ac:dyDescent="0.25">
      <c r="A259" s="21"/>
      <c r="B259" s="21"/>
      <c r="C259" s="21"/>
    </row>
    <row r="260" spans="1:3" x14ac:dyDescent="0.25">
      <c r="A260" s="21"/>
      <c r="B260" s="21"/>
      <c r="C260" s="21"/>
    </row>
    <row r="261" spans="1:3" x14ac:dyDescent="0.25">
      <c r="A261" s="21"/>
      <c r="B261" s="21"/>
      <c r="C261" s="21"/>
    </row>
    <row r="262" spans="1:3" x14ac:dyDescent="0.25">
      <c r="A262" s="21"/>
      <c r="B262" s="21"/>
      <c r="C262" s="21"/>
    </row>
    <row r="263" spans="1:3" x14ac:dyDescent="0.25">
      <c r="A263" s="21"/>
      <c r="B263" s="21"/>
      <c r="C263" s="21"/>
    </row>
    <row r="264" spans="1:3" x14ac:dyDescent="0.25">
      <c r="A264" s="21"/>
      <c r="B264" s="21"/>
      <c r="C264" s="21"/>
    </row>
    <row r="265" spans="1:3" x14ac:dyDescent="0.25">
      <c r="A265" s="21"/>
      <c r="B265" s="21"/>
      <c r="C265" s="21"/>
    </row>
    <row r="266" spans="1:3" x14ac:dyDescent="0.25">
      <c r="A266" s="21"/>
      <c r="B266" s="21"/>
      <c r="C266" s="21"/>
    </row>
    <row r="267" spans="1:3" x14ac:dyDescent="0.25">
      <c r="A267" s="21"/>
      <c r="B267" s="21"/>
      <c r="C267" s="21"/>
    </row>
    <row r="268" spans="1:3" x14ac:dyDescent="0.25">
      <c r="A268" s="21"/>
      <c r="B268" s="21"/>
      <c r="C268" s="21"/>
    </row>
    <row r="269" spans="1:3" x14ac:dyDescent="0.25">
      <c r="A269" s="21"/>
      <c r="B269" s="21"/>
      <c r="C269" s="21"/>
    </row>
    <row r="270" spans="1:3" x14ac:dyDescent="0.25">
      <c r="A270" s="21"/>
      <c r="B270" s="21"/>
      <c r="C270" s="21"/>
    </row>
    <row r="271" spans="1:3" x14ac:dyDescent="0.25">
      <c r="A271" s="21"/>
      <c r="B271" s="21"/>
      <c r="C271" s="21"/>
    </row>
    <row r="272" spans="1:3" x14ac:dyDescent="0.25">
      <c r="A272" s="21"/>
      <c r="B272" s="21"/>
      <c r="C272" s="21"/>
    </row>
    <row r="273" spans="1:3" x14ac:dyDescent="0.25">
      <c r="A273" s="21"/>
      <c r="B273" s="21"/>
      <c r="C273" s="21"/>
    </row>
    <row r="274" spans="1:3" x14ac:dyDescent="0.25">
      <c r="A274" s="21"/>
      <c r="B274" s="21"/>
      <c r="C274" s="21"/>
    </row>
    <row r="275" spans="1:3" x14ac:dyDescent="0.25">
      <c r="A275" s="21"/>
      <c r="B275" s="21"/>
      <c r="C275" s="21"/>
    </row>
    <row r="276" spans="1:3" x14ac:dyDescent="0.25">
      <c r="A276" s="21"/>
      <c r="B276" s="21"/>
      <c r="C276" s="21"/>
    </row>
    <row r="277" spans="1:3" x14ac:dyDescent="0.25">
      <c r="A277" s="21"/>
      <c r="B277" s="21"/>
      <c r="C277" s="21"/>
    </row>
    <row r="278" spans="1:3" x14ac:dyDescent="0.25">
      <c r="A278" s="21"/>
      <c r="B278" s="21"/>
      <c r="C278" s="21"/>
    </row>
    <row r="279" spans="1:3" x14ac:dyDescent="0.25">
      <c r="A279" s="21"/>
      <c r="B279" s="21"/>
      <c r="C279" s="21"/>
    </row>
    <row r="280" spans="1:3" x14ac:dyDescent="0.25">
      <c r="A280" s="21"/>
      <c r="B280" s="21"/>
      <c r="C280" s="21"/>
    </row>
    <row r="281" spans="1:3" x14ac:dyDescent="0.25">
      <c r="A281" s="21"/>
      <c r="B281" s="21"/>
      <c r="C281" s="21"/>
    </row>
    <row r="282" spans="1:3" x14ac:dyDescent="0.25">
      <c r="A282" s="21"/>
      <c r="B282" s="21"/>
      <c r="C282" s="21"/>
    </row>
    <row r="283" spans="1:3" x14ac:dyDescent="0.25">
      <c r="A283" s="21"/>
      <c r="B283" s="21"/>
      <c r="C283" s="21"/>
    </row>
    <row r="284" spans="1:3" x14ac:dyDescent="0.25">
      <c r="A284" s="21"/>
      <c r="B284" s="21"/>
      <c r="C284" s="21"/>
    </row>
    <row r="285" spans="1:3" x14ac:dyDescent="0.25">
      <c r="A285" s="21"/>
      <c r="B285" s="21"/>
      <c r="C285" s="21"/>
    </row>
    <row r="286" spans="1:3" x14ac:dyDescent="0.25">
      <c r="A286" s="21"/>
      <c r="B286" s="21"/>
      <c r="C286" s="21"/>
    </row>
    <row r="287" spans="1:3" x14ac:dyDescent="0.25">
      <c r="A287" s="21"/>
      <c r="B287" s="21"/>
      <c r="C287" s="21"/>
    </row>
    <row r="288" spans="1:3" x14ac:dyDescent="0.25">
      <c r="A288" s="21"/>
      <c r="B288" s="21"/>
      <c r="C288" s="21"/>
    </row>
    <row r="289" spans="1:3" x14ac:dyDescent="0.25">
      <c r="A289" s="21"/>
      <c r="B289" s="21"/>
      <c r="C289" s="21"/>
    </row>
    <row r="290" spans="1:3" x14ac:dyDescent="0.25">
      <c r="A290" s="21"/>
      <c r="B290" s="21"/>
      <c r="C290" s="21"/>
    </row>
    <row r="291" spans="1:3" x14ac:dyDescent="0.25">
      <c r="A291" s="21"/>
      <c r="B291" s="21"/>
      <c r="C291" s="21"/>
    </row>
    <row r="292" spans="1:3" x14ac:dyDescent="0.25">
      <c r="A292" s="21"/>
      <c r="B292" s="21"/>
      <c r="C292" s="21"/>
    </row>
    <row r="293" spans="1:3" x14ac:dyDescent="0.25">
      <c r="A293" s="21"/>
      <c r="B293" s="21"/>
      <c r="C293" s="21"/>
    </row>
    <row r="294" spans="1:3" x14ac:dyDescent="0.25">
      <c r="A294" s="21"/>
      <c r="B294" s="21"/>
      <c r="C294" s="21"/>
    </row>
    <row r="295" spans="1:3" x14ac:dyDescent="0.25">
      <c r="A295" s="21"/>
      <c r="B295" s="21"/>
      <c r="C295" s="21"/>
    </row>
    <row r="296" spans="1:3" x14ac:dyDescent="0.25">
      <c r="A296" s="21"/>
      <c r="B296" s="21"/>
      <c r="C296" s="21"/>
    </row>
    <row r="297" spans="1:3" x14ac:dyDescent="0.25">
      <c r="A297" s="21"/>
      <c r="B297" s="21"/>
      <c r="C297" s="21"/>
    </row>
    <row r="298" spans="1:3" x14ac:dyDescent="0.25">
      <c r="A298" s="21"/>
      <c r="B298" s="21"/>
      <c r="C298" s="21"/>
    </row>
    <row r="299" spans="1:3" x14ac:dyDescent="0.25">
      <c r="A299" s="21"/>
      <c r="B299" s="21"/>
      <c r="C299" s="21"/>
    </row>
    <row r="300" spans="1:3" x14ac:dyDescent="0.25">
      <c r="A300" s="21"/>
      <c r="B300" s="21"/>
      <c r="C300" s="21"/>
    </row>
    <row r="301" spans="1:3" x14ac:dyDescent="0.25">
      <c r="A301" s="21"/>
      <c r="B301" s="21"/>
      <c r="C301" s="21"/>
    </row>
    <row r="302" spans="1:3" x14ac:dyDescent="0.25">
      <c r="A302" s="21"/>
      <c r="B302" s="21"/>
      <c r="C302" s="21"/>
    </row>
    <row r="303" spans="1:3" x14ac:dyDescent="0.25">
      <c r="A303" s="21"/>
      <c r="B303" s="21"/>
      <c r="C303" s="21"/>
    </row>
    <row r="304" spans="1:3" x14ac:dyDescent="0.25">
      <c r="A304" s="21"/>
      <c r="B304" s="21"/>
      <c r="C304" s="21"/>
    </row>
    <row r="305" spans="1:3" x14ac:dyDescent="0.25">
      <c r="A305" s="21"/>
      <c r="B305" s="21"/>
      <c r="C305" s="21"/>
    </row>
    <row r="306" spans="1:3" x14ac:dyDescent="0.25">
      <c r="A306" s="21"/>
      <c r="B306" s="21"/>
      <c r="C306" s="21"/>
    </row>
    <row r="307" spans="1:3" x14ac:dyDescent="0.25">
      <c r="A307" s="21"/>
      <c r="B307" s="21"/>
      <c r="C307" s="21"/>
    </row>
    <row r="308" spans="1:3" x14ac:dyDescent="0.25">
      <c r="A308" s="21"/>
      <c r="B308" s="21"/>
      <c r="C308" s="21"/>
    </row>
    <row r="309" spans="1:3" x14ac:dyDescent="0.25">
      <c r="A309" s="21"/>
      <c r="B309" s="21"/>
      <c r="C309" s="21"/>
    </row>
    <row r="310" spans="1:3" x14ac:dyDescent="0.25">
      <c r="A310" s="21"/>
      <c r="B310" s="21"/>
      <c r="C310" s="21"/>
    </row>
    <row r="311" spans="1:3" x14ac:dyDescent="0.25">
      <c r="A311" s="21"/>
      <c r="B311" s="21"/>
      <c r="C311" s="21"/>
    </row>
    <row r="312" spans="1:3" x14ac:dyDescent="0.25">
      <c r="A312" s="21"/>
      <c r="B312" s="21"/>
      <c r="C312" s="21"/>
    </row>
    <row r="313" spans="1:3" x14ac:dyDescent="0.25">
      <c r="A313" s="21"/>
      <c r="B313" s="21"/>
      <c r="C313" s="21"/>
    </row>
    <row r="314" spans="1:3" x14ac:dyDescent="0.25">
      <c r="A314" s="21"/>
      <c r="B314" s="21"/>
      <c r="C314" s="21"/>
    </row>
    <row r="315" spans="1:3" x14ac:dyDescent="0.25">
      <c r="A315" s="21"/>
      <c r="B315" s="21"/>
      <c r="C315" s="21"/>
    </row>
    <row r="316" spans="1:3" x14ac:dyDescent="0.25">
      <c r="A316" s="21"/>
      <c r="B316" s="21"/>
      <c r="C316" s="21"/>
    </row>
    <row r="317" spans="1:3" x14ac:dyDescent="0.25">
      <c r="A317" s="21"/>
      <c r="B317" s="21"/>
      <c r="C317" s="21"/>
    </row>
    <row r="318" spans="1:3" x14ac:dyDescent="0.25">
      <c r="A318" s="21"/>
      <c r="B318" s="21"/>
      <c r="C318" s="21"/>
    </row>
    <row r="319" spans="1:3" x14ac:dyDescent="0.25">
      <c r="A319" s="21"/>
      <c r="B319" s="21"/>
      <c r="C319" s="21"/>
    </row>
    <row r="320" spans="1:3" x14ac:dyDescent="0.25">
      <c r="A320" s="21"/>
      <c r="B320" s="21"/>
      <c r="C320" s="21"/>
    </row>
    <row r="321" spans="1:3" x14ac:dyDescent="0.25">
      <c r="A321" s="21"/>
      <c r="B321" s="21"/>
      <c r="C321" s="21"/>
    </row>
    <row r="322" spans="1:3" x14ac:dyDescent="0.25">
      <c r="A322" s="21"/>
      <c r="B322" s="21"/>
      <c r="C322" s="21"/>
    </row>
    <row r="323" spans="1:3" x14ac:dyDescent="0.25">
      <c r="A323" s="21"/>
      <c r="B323" s="21"/>
      <c r="C323" s="21"/>
    </row>
    <row r="324" spans="1:3" x14ac:dyDescent="0.25">
      <c r="A324" s="21"/>
      <c r="B324" s="21"/>
      <c r="C324" s="21"/>
    </row>
    <row r="325" spans="1:3" x14ac:dyDescent="0.25">
      <c r="A325" s="21"/>
      <c r="B325" s="21"/>
      <c r="C325" s="21"/>
    </row>
    <row r="326" spans="1:3" x14ac:dyDescent="0.25">
      <c r="A326" s="21"/>
      <c r="B326" s="21"/>
      <c r="C326" s="21"/>
    </row>
    <row r="327" spans="1:3" x14ac:dyDescent="0.25">
      <c r="A327" s="21"/>
      <c r="B327" s="21"/>
      <c r="C327" s="21"/>
    </row>
    <row r="328" spans="1:3" x14ac:dyDescent="0.25">
      <c r="A328" s="21"/>
      <c r="B328" s="21"/>
      <c r="C328" s="21"/>
    </row>
    <row r="329" spans="1:3" x14ac:dyDescent="0.25">
      <c r="A329" s="21"/>
      <c r="B329" s="21"/>
      <c r="C329" s="21"/>
    </row>
    <row r="330" spans="1:3" x14ac:dyDescent="0.25">
      <c r="A330" s="21"/>
      <c r="B330" s="21"/>
      <c r="C330" s="21"/>
    </row>
    <row r="331" spans="1:3" x14ac:dyDescent="0.25">
      <c r="A331" s="21"/>
      <c r="B331" s="21"/>
      <c r="C331" s="21"/>
    </row>
    <row r="332" spans="1:3" x14ac:dyDescent="0.25">
      <c r="A332" s="21"/>
      <c r="B332" s="21"/>
      <c r="C332" s="21"/>
    </row>
    <row r="333" spans="1:3" x14ac:dyDescent="0.25">
      <c r="A333" s="21"/>
      <c r="B333" s="21"/>
      <c r="C333" s="21"/>
    </row>
    <row r="334" spans="1:3" x14ac:dyDescent="0.25">
      <c r="A334" s="21"/>
      <c r="B334" s="21"/>
      <c r="C334" s="21"/>
    </row>
    <row r="335" spans="1:3" x14ac:dyDescent="0.25">
      <c r="A335" s="21"/>
      <c r="B335" s="21"/>
      <c r="C335" s="21"/>
    </row>
    <row r="336" spans="1:3" x14ac:dyDescent="0.25">
      <c r="A336" s="21"/>
      <c r="B336" s="21"/>
      <c r="C336" s="21"/>
    </row>
    <row r="337" spans="1:3" x14ac:dyDescent="0.25">
      <c r="A337" s="21"/>
      <c r="B337" s="21"/>
      <c r="C337" s="21"/>
    </row>
    <row r="338" spans="1:3" x14ac:dyDescent="0.25">
      <c r="A338" s="21"/>
      <c r="B338" s="21"/>
      <c r="C338" s="21"/>
    </row>
    <row r="339" spans="1:3" x14ac:dyDescent="0.25">
      <c r="A339" s="21"/>
      <c r="B339" s="21"/>
      <c r="C339" s="21"/>
    </row>
    <row r="340" spans="1:3" x14ac:dyDescent="0.25">
      <c r="A340" s="21"/>
      <c r="B340" s="21"/>
      <c r="C340" s="21"/>
    </row>
    <row r="341" spans="1:3" x14ac:dyDescent="0.25">
      <c r="A341" s="21"/>
      <c r="B341" s="21"/>
      <c r="C341" s="21"/>
    </row>
    <row r="342" spans="1:3" x14ac:dyDescent="0.25">
      <c r="A342" s="21"/>
      <c r="B342" s="21"/>
      <c r="C342" s="21"/>
    </row>
    <row r="343" spans="1:3" x14ac:dyDescent="0.25">
      <c r="A343" s="21"/>
      <c r="B343" s="21"/>
      <c r="C343" s="21"/>
    </row>
    <row r="344" spans="1:3" x14ac:dyDescent="0.25">
      <c r="A344" s="21"/>
      <c r="B344" s="21"/>
      <c r="C344" s="21"/>
    </row>
    <row r="345" spans="1:3" x14ac:dyDescent="0.25">
      <c r="A345" s="21"/>
      <c r="B345" s="21"/>
      <c r="C345" s="21"/>
    </row>
    <row r="346" spans="1:3" x14ac:dyDescent="0.25">
      <c r="A346" s="21"/>
      <c r="B346" s="21"/>
      <c r="C346" s="21"/>
    </row>
    <row r="347" spans="1:3" x14ac:dyDescent="0.25">
      <c r="A347" s="21"/>
      <c r="B347" s="21"/>
      <c r="C347" s="21"/>
    </row>
    <row r="348" spans="1:3" x14ac:dyDescent="0.25">
      <c r="A348" s="21"/>
      <c r="B348" s="21"/>
      <c r="C348" s="21"/>
    </row>
    <row r="349" spans="1:3" x14ac:dyDescent="0.25">
      <c r="A349" s="21"/>
      <c r="B349" s="21"/>
      <c r="C349" s="21"/>
    </row>
    <row r="350" spans="1:3" x14ac:dyDescent="0.25">
      <c r="A350" s="21"/>
      <c r="B350" s="21"/>
      <c r="C350" s="21"/>
    </row>
    <row r="351" spans="1:3" x14ac:dyDescent="0.25">
      <c r="A351" s="21"/>
      <c r="B351" s="21"/>
      <c r="C351" s="21"/>
    </row>
    <row r="352" spans="1:3" x14ac:dyDescent="0.25">
      <c r="A352" s="21"/>
      <c r="B352" s="21"/>
      <c r="C352" s="21"/>
    </row>
    <row r="353" spans="1:3" x14ac:dyDescent="0.25">
      <c r="A353" s="21"/>
      <c r="B353" s="21"/>
      <c r="C353" s="21"/>
    </row>
    <row r="354" spans="1:3" x14ac:dyDescent="0.25">
      <c r="A354" s="21"/>
      <c r="B354" s="21"/>
      <c r="C354" s="21"/>
    </row>
    <row r="355" spans="1:3" x14ac:dyDescent="0.25">
      <c r="A355" s="21"/>
      <c r="B355" s="21"/>
      <c r="C355" s="21"/>
    </row>
    <row r="356" spans="1:3" x14ac:dyDescent="0.25">
      <c r="A356" s="21"/>
      <c r="B356" s="21"/>
      <c r="C356" s="21"/>
    </row>
    <row r="357" spans="1:3" x14ac:dyDescent="0.25">
      <c r="A357" s="21"/>
      <c r="B357" s="21"/>
      <c r="C357" s="21"/>
    </row>
    <row r="358" spans="1:3" x14ac:dyDescent="0.25">
      <c r="A358" s="21"/>
      <c r="B358" s="21"/>
      <c r="C358" s="21"/>
    </row>
    <row r="359" spans="1:3" x14ac:dyDescent="0.25">
      <c r="A359" s="21"/>
      <c r="B359" s="21"/>
      <c r="C359" s="21"/>
    </row>
    <row r="360" spans="1:3" x14ac:dyDescent="0.25">
      <c r="A360" s="21"/>
      <c r="B360" s="21"/>
      <c r="C360" s="21"/>
    </row>
    <row r="361" spans="1:3" x14ac:dyDescent="0.25">
      <c r="A361" s="21"/>
      <c r="B361" s="21"/>
      <c r="C361" s="21"/>
    </row>
    <row r="362" spans="1:3" x14ac:dyDescent="0.25">
      <c r="A362" s="21"/>
      <c r="B362" s="21"/>
      <c r="C362" s="21"/>
    </row>
    <row r="363" spans="1:3" x14ac:dyDescent="0.25">
      <c r="A363" s="21"/>
      <c r="B363" s="21"/>
      <c r="C363" s="21"/>
    </row>
    <row r="364" spans="1:3" x14ac:dyDescent="0.25">
      <c r="A364" s="21"/>
      <c r="B364" s="21"/>
      <c r="C364" s="21"/>
    </row>
    <row r="365" spans="1:3" x14ac:dyDescent="0.25">
      <c r="A365" s="21"/>
      <c r="B365" s="21"/>
      <c r="C365" s="21"/>
    </row>
    <row r="366" spans="1:3" x14ac:dyDescent="0.25">
      <c r="A366" s="21"/>
      <c r="B366" s="21"/>
      <c r="C366" s="21"/>
    </row>
    <row r="367" spans="1:3" x14ac:dyDescent="0.25">
      <c r="A367" s="21"/>
      <c r="B367" s="21"/>
      <c r="C367" s="21"/>
    </row>
    <row r="368" spans="1:3" x14ac:dyDescent="0.25">
      <c r="A368" s="21"/>
      <c r="B368" s="21"/>
      <c r="C368" s="21"/>
    </row>
    <row r="369" spans="1:3" x14ac:dyDescent="0.25">
      <c r="A369" s="21"/>
      <c r="B369" s="21"/>
      <c r="C369" s="21"/>
    </row>
    <row r="370" spans="1:3" x14ac:dyDescent="0.25">
      <c r="A370" s="21"/>
      <c r="B370" s="21"/>
      <c r="C370" s="21"/>
    </row>
    <row r="371" spans="1:3" x14ac:dyDescent="0.25">
      <c r="A371" s="21"/>
      <c r="B371" s="21"/>
      <c r="C371" s="21"/>
    </row>
    <row r="372" spans="1:3" x14ac:dyDescent="0.25">
      <c r="A372" s="21"/>
      <c r="B372" s="21"/>
      <c r="C372" s="21"/>
    </row>
    <row r="373" spans="1:3" x14ac:dyDescent="0.25">
      <c r="A373" s="21"/>
      <c r="B373" s="21"/>
      <c r="C373" s="21"/>
    </row>
    <row r="374" spans="1:3" x14ac:dyDescent="0.25">
      <c r="A374" s="21"/>
      <c r="B374" s="21"/>
      <c r="C374" s="21"/>
    </row>
    <row r="375" spans="1:3" x14ac:dyDescent="0.25">
      <c r="A375" s="21"/>
      <c r="B375" s="21"/>
      <c r="C375" s="21"/>
    </row>
    <row r="376" spans="1:3" x14ac:dyDescent="0.25">
      <c r="A376" s="21"/>
      <c r="B376" s="21"/>
      <c r="C376" s="21"/>
    </row>
    <row r="377" spans="1:3" x14ac:dyDescent="0.25">
      <c r="A377" s="21"/>
      <c r="B377" s="21"/>
      <c r="C377" s="21"/>
    </row>
    <row r="378" spans="1:3" x14ac:dyDescent="0.25">
      <c r="A378" s="21"/>
      <c r="B378" s="21"/>
      <c r="C378" s="21"/>
    </row>
    <row r="379" spans="1:3" x14ac:dyDescent="0.25">
      <c r="A379" s="21"/>
      <c r="B379" s="21"/>
      <c r="C379" s="21"/>
    </row>
    <row r="380" spans="1:3" x14ac:dyDescent="0.25">
      <c r="A380" s="21"/>
      <c r="B380" s="21"/>
      <c r="C380" s="21"/>
    </row>
    <row r="381" spans="1:3" x14ac:dyDescent="0.25">
      <c r="A381" s="21"/>
      <c r="B381" s="21"/>
      <c r="C381" s="21"/>
    </row>
    <row r="1232" spans="5:11" x14ac:dyDescent="0.25">
      <c r="E1232" s="22"/>
      <c r="F1232" s="22"/>
      <c r="G1232" s="22"/>
      <c r="H1232" s="23"/>
      <c r="I1232" s="23"/>
      <c r="J1232" s="24"/>
      <c r="K1232" s="25"/>
    </row>
  </sheetData>
  <mergeCells count="14">
    <mergeCell ref="A13:C14"/>
    <mergeCell ref="A1:C2"/>
    <mergeCell ref="A3:C4"/>
    <mergeCell ref="A6:C7"/>
    <mergeCell ref="A8:C9"/>
    <mergeCell ref="A11:C12"/>
    <mergeCell ref="A31:C32"/>
    <mergeCell ref="A33:C34"/>
    <mergeCell ref="A16:C17"/>
    <mergeCell ref="A18:C19"/>
    <mergeCell ref="A22:C23"/>
    <mergeCell ref="A24:C25"/>
    <mergeCell ref="A26:C27"/>
    <mergeCell ref="A28:C29"/>
  </mergeCells>
  <conditionalFormatting sqref="K4">
    <cfRule type="iconSet" priority="1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2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4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5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6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7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8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9">
      <iconSet showValue="0">
        <cfvo type="percent" val="0"/>
        <cfvo type="percent" val="33"/>
        <cfvo type="percent" val="67"/>
      </iconSet>
    </cfRule>
  </conditionalFormatting>
  <conditionalFormatting sqref="J4">
    <cfRule type="iconSet" priority="10">
      <iconSet showValue="0">
        <cfvo type="percent" val="0"/>
        <cfvo type="percent" val="33"/>
        <cfvo type="percent" val="67"/>
      </iconSet>
    </cfRule>
  </conditionalFormatting>
  <conditionalFormatting sqref="J6:J11 J14:J32 J35:J36 J39 J42:J46 J49:J76 J79 J82:J83 J86:J93 J96:J103 J106 J109:J110 J113:J115">
    <cfRule type="iconSet" priority="11">
      <iconSet showValue="0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D16:D17" xr:uid="{00000000-0002-0000-0600-000000000000}">
      <formula1>$AG$2:$AG$25</formula1>
    </dataValidation>
    <dataValidation type="list" allowBlank="1" showInputMessage="1" showErrorMessage="1" sqref="A18:C19" xr:uid="{00000000-0002-0000-0600-000001000000}">
      <formula1>$AG$2:$AG$13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outlinePr summaryBelow="0"/>
    <pageSetUpPr fitToPage="1"/>
  </sheetPr>
  <dimension ref="A1:AA407"/>
  <sheetViews>
    <sheetView showGridLines="0" showZeros="0" topLeftCell="B1" zoomScaleNormal="100" zoomScaleSheetLayoutView="100" workbookViewId="0">
      <selection activeCell="E14" sqref="E14"/>
    </sheetView>
  </sheetViews>
  <sheetFormatPr baseColWidth="10" defaultRowHeight="14.25" x14ac:dyDescent="0.2"/>
  <cols>
    <col min="1" max="1" width="3.85546875" style="1" hidden="1" customWidth="1"/>
    <col min="2" max="2" width="22.28515625" style="1" customWidth="1"/>
    <col min="3" max="3" width="28.28515625" style="1" customWidth="1"/>
    <col min="4" max="5" width="21.7109375" style="1" customWidth="1"/>
    <col min="6" max="6" width="13.7109375" style="1" customWidth="1"/>
    <col min="7" max="7" width="11.42578125" style="1" customWidth="1"/>
    <col min="8" max="8" width="13.28515625" style="1" customWidth="1"/>
    <col min="9" max="16384" width="11.42578125" style="1"/>
  </cols>
  <sheetData>
    <row r="1" spans="1:27" ht="35.25" x14ac:dyDescent="0.4">
      <c r="B1" s="370" t="s">
        <v>257</v>
      </c>
      <c r="C1" s="370"/>
      <c r="D1" s="370"/>
      <c r="E1" s="370"/>
      <c r="F1" s="370"/>
      <c r="G1" s="370"/>
      <c r="H1" s="245" t="s">
        <v>119</v>
      </c>
      <c r="J1" s="76"/>
      <c r="AA1" s="6" t="str">
        <f>"&gt;="&amp;TEXT(F3,"jj/mm/aaaa")</f>
        <v>&gt;=01/01/2017</v>
      </c>
    </row>
    <row r="2" spans="1:27" ht="23.25" customHeight="1" x14ac:dyDescent="0.4">
      <c r="B2" s="77"/>
      <c r="AA2" s="6" t="str">
        <f>"&lt;="&amp;TEXT(F4,"jj/mm/aaaa")</f>
        <v>&lt;=31/01/2017</v>
      </c>
    </row>
    <row r="3" spans="1:27" ht="21.95" customHeight="1" x14ac:dyDescent="0.2">
      <c r="B3" s="379" t="s">
        <v>120</v>
      </c>
      <c r="C3" s="380"/>
      <c r="E3" s="242" t="s">
        <v>258</v>
      </c>
      <c r="F3" s="78">
        <v>42736</v>
      </c>
      <c r="H3" s="4"/>
      <c r="J3" s="4"/>
      <c r="K3" s="4"/>
      <c r="AA3" s="6" t="str">
        <f>"&gt;="&amp;TEXT(F5,"jj/mm/aaaa")</f>
        <v>&gt;=01/02/2017</v>
      </c>
    </row>
    <row r="4" spans="1:27" s="79" customFormat="1" ht="21.95" customHeight="1" x14ac:dyDescent="0.2">
      <c r="B4" s="240" t="s">
        <v>7</v>
      </c>
      <c r="C4" s="80" t="s">
        <v>5</v>
      </c>
      <c r="E4" s="243" t="s">
        <v>259</v>
      </c>
      <c r="F4" s="81">
        <v>42766</v>
      </c>
      <c r="AA4" s="6" t="str">
        <f>"&lt;="&amp;TEXT(F6,"jj/mm/aaaa")</f>
        <v>&lt;=28/02/2017</v>
      </c>
    </row>
    <row r="5" spans="1:27" s="79" customFormat="1" ht="21.95" customHeight="1" x14ac:dyDescent="0.25">
      <c r="B5" s="241" t="s">
        <v>260</v>
      </c>
      <c r="C5" s="82" t="s">
        <v>129</v>
      </c>
      <c r="E5" s="243" t="s">
        <v>261</v>
      </c>
      <c r="F5" s="81">
        <v>42767</v>
      </c>
    </row>
    <row r="6" spans="1:27" s="79" customFormat="1" ht="24.75" customHeight="1" x14ac:dyDescent="0.25">
      <c r="B6" s="83"/>
      <c r="C6" s="83"/>
      <c r="E6" s="244" t="s">
        <v>262</v>
      </c>
      <c r="F6" s="84">
        <v>42794</v>
      </c>
      <c r="H6" s="85"/>
      <c r="N6" s="49"/>
      <c r="P6" s="49"/>
      <c r="Q6" s="49"/>
      <c r="R6" s="49"/>
    </row>
    <row r="7" spans="1:27" s="79" customFormat="1" ht="24.75" customHeight="1" x14ac:dyDescent="0.25">
      <c r="B7" s="83"/>
      <c r="C7" s="83"/>
      <c r="E7" s="86"/>
      <c r="F7" s="86"/>
      <c r="H7" s="85"/>
      <c r="P7" s="49"/>
      <c r="Q7" s="49"/>
      <c r="R7" s="49"/>
    </row>
    <row r="8" spans="1:27" ht="15" x14ac:dyDescent="0.25">
      <c r="B8" s="1" t="str">
        <f>_xll.Assistant.XL.RIK_AL("AEO02__2_1_1,F=B='1',U='0',I='0',FN='Arial',FS='10',FC='#FFFFFF',BC='#4682B4',AH='2',AV='1',Br=[$top-$bottom],BrS='1',BrC='#000000'_1,C=Total,F=B='1',U='0',I='0',FN='Arial',FS='10',FC='#000000',BC='#E6E6FA',AH='2',AV='1'"&amp;",Br=[$top-$bottom],BrS='1',BrC='#000000'_0_1_0_0_D=30x6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Compte,E=0,G=0,T=0,P=0,F=[1001|3],Y=1,O=NF='Texte'_B='0'_U='0'_I='0'_FN='Arial'_FS='10'_FC='#000000'_BC='#FFFFFF'_AH='1'_AV='1'_Br=[]_BrS='0'_BrC='#FFFFFF'_WpT='0':L=Période 1 (HT),E=1,G=0,T=0,P"&amp;"=0,F=SI(ET([1021]={0};[1021]={1});[1031];0),Y=0,O=NF='Nombre'_B='0'_U='0'_I='0'_FN='Arial'_FS='10'_FC='#000000'_BC='#FFFFFF'_AH='3'_AV='1'_Br=[$left-$right]_BrS='1'_BrC='#000000'_WpT='0',C=*-1:L=Période 2 (HT),E=1,G=0,T="&amp;"0,P=0,F=SI(ET([1021]={2};[1021]={3});[1031];0),Y=0,O=NF='Nombre'_B='0'_U='0'_I='0'_FN='Arial'_FS='10'_FC='#000000'_BC='#FFFFFF'_AH='3'_AV='1'_Br=[$left-$right]_BrS='1'_BrC='#000000'_WpT='0',C=*-1:L=Var P2/P1,E=1,G=0,T=0,"&amp;"P=0,F=[Période 2 (HT)]-[Période 1 (HT)],Y=1,O=NF='Nombre'_B='0'_U='0'_I='0'_FN='Arial'_FS='10'_FC='#000000'_BC='#FFFFFF'_AH='3'_AV='1'_Br=[$right]_BrS='1'_BrC='#000000'_WpT='0':L=%,E=0,G=0,T=0,P=0,F==SI(ET([Période 1 (HT"&amp;")]=0;[Période 2 (HT)]=0);0;SI([Période 1 (HT)]=0;[Var P2/P1]/[Période 2 (HT)]*100;SI([Période 2 (HT)]=0;[Var P2/P1]/[Période 1 (HT)]*100;[Var P2/P1]/[Période 2 (HT)]*100))),Y=1,O=NF='Pourcentage'_B='0'_U='0'_I='0'_FN='Ar"&amp;"ial'_FS='10'_FC='#000000'_BC='#FFFFFF'_AH='3'_AV='1'_Br=[$right]_BrS='1'_BrC='#000000'_WpT='0',CF=TC='1'_TO='1'_V='0'_B='1'_U='0'_I='0'_FC='#FF0000'_BC='#FFFFFF'_Br=[]_BrS='0'_BrC='#FFFFFF'|TC='1'_TO='2'_V='0'_B='1'_U='0"&amp;"'_I='0'_FC='#006400'_BC='#FFFFFF'_Br=[]_BrS='0'_BrC='#FFFFFF':@R=A,S=1044,V=OUI:R=B,S=1084,V=*:R=C,S=1000,V={4}:R=D,S=1001|1,V={5}:R=E,S=1001|5,V=Charge:R=F,S=1012|3,V=&lt;&gt;Situation:",$AA$1,$AA$2,$AA$3,$AA$4,$C$4,$C$5)</f>
        <v/>
      </c>
      <c r="G8" s="79"/>
      <c r="M8" s="79"/>
      <c r="N8" s="79"/>
      <c r="O8" s="79"/>
      <c r="P8" s="49"/>
      <c r="Q8" s="49"/>
      <c r="R8" s="49"/>
    </row>
    <row r="9" spans="1:27" ht="15" x14ac:dyDescent="0.25">
      <c r="B9" s="122" t="s">
        <v>126</v>
      </c>
      <c r="C9" s="121" t="s">
        <v>127</v>
      </c>
      <c r="D9" s="122" t="s">
        <v>263</v>
      </c>
      <c r="E9" s="122" t="s">
        <v>264</v>
      </c>
      <c r="F9" s="122" t="s">
        <v>265</v>
      </c>
      <c r="G9" s="123" t="s">
        <v>153</v>
      </c>
      <c r="M9" s="79"/>
      <c r="N9" s="79"/>
      <c r="O9" s="79"/>
      <c r="P9" s="49"/>
      <c r="Q9" s="49"/>
      <c r="R9" s="49"/>
    </row>
    <row r="10" spans="1:27" ht="15" x14ac:dyDescent="0.25">
      <c r="A10" s="1" t="str">
        <f>_xll.Assistant.XL.MASQUERLIGNESI(OR(AND(D10=0,E10=0),F10=0))</f>
        <v/>
      </c>
      <c r="B10" s="33" t="s">
        <v>59</v>
      </c>
      <c r="C10" s="87" t="s">
        <v>60</v>
      </c>
      <c r="D10" s="34">
        <v>0</v>
      </c>
      <c r="E10" s="34">
        <v>0</v>
      </c>
      <c r="F10" s="34">
        <v>0</v>
      </c>
      <c r="G10" s="88">
        <f>IF(AND(D10=0,E10=0),0,IF(D10=0,F10/E10*100,IF(E10=0,F10/D10*100,F10/E10*100)))</f>
        <v>0</v>
      </c>
      <c r="H10" s="89"/>
      <c r="I10" s="90"/>
      <c r="P10" s="49"/>
      <c r="Q10" s="49"/>
      <c r="R10" s="49"/>
    </row>
    <row r="11" spans="1:27" ht="15" x14ac:dyDescent="0.25">
      <c r="A11" s="1" t="str">
        <f>_xll.Assistant.XL.MASQUERLIGNESI(OR(AND(D11=0,E11=0),F11=0))</f>
        <v/>
      </c>
      <c r="B11" s="33" t="s">
        <v>564</v>
      </c>
      <c r="C11" s="87" t="s">
        <v>565</v>
      </c>
      <c r="D11" s="34">
        <v>2154.1999999999998</v>
      </c>
      <c r="E11" s="34">
        <v>1210.0999999999999</v>
      </c>
      <c r="F11" s="34">
        <v>-944.1</v>
      </c>
      <c r="G11" s="88">
        <f>IF(AND(D11=0,E11=0),0,IF(D11=0,F11/E11*100,IF(E11=0,F11/D11*100,F11/E11*100)))</f>
        <v>-78.018345591273459</v>
      </c>
      <c r="H11" s="89"/>
      <c r="I11" s="90"/>
      <c r="P11" s="49"/>
      <c r="Q11" s="49"/>
      <c r="R11" s="49"/>
    </row>
    <row r="12" spans="1:27" ht="15" x14ac:dyDescent="0.25">
      <c r="A12" s="1" t="str">
        <f>_xll.Assistant.XL.MASQUERLIGNESI(OR(AND(D12=0,E12=0),F12=0))</f>
        <v/>
      </c>
      <c r="B12" s="33" t="s">
        <v>566</v>
      </c>
      <c r="C12" s="87" t="s">
        <v>567</v>
      </c>
      <c r="D12" s="34">
        <v>109662.18</v>
      </c>
      <c r="E12" s="34">
        <v>23182.9</v>
      </c>
      <c r="F12" s="34">
        <v>-86479.28</v>
      </c>
      <c r="G12" s="88">
        <f>IF(AND(D12=0,E12=0),0,IF(D12=0,F12/E12*100,IF(E12=0,F12/D12*100,F12/E12*100)))</f>
        <v>-373.03046642137087</v>
      </c>
      <c r="H12" s="89"/>
      <c r="I12" s="90"/>
      <c r="P12" s="49"/>
      <c r="Q12" s="49"/>
      <c r="R12" s="49"/>
    </row>
    <row r="13" spans="1:27" ht="15" x14ac:dyDescent="0.25">
      <c r="A13" s="1" t="str">
        <f>_xll.Assistant.XL.MASQUERLIGNESI(OR(AND(D13=0,E13=0),F13=0))</f>
        <v/>
      </c>
      <c r="B13" s="33" t="s">
        <v>61</v>
      </c>
      <c r="C13" s="87" t="s">
        <v>62</v>
      </c>
      <c r="D13" s="34">
        <v>0</v>
      </c>
      <c r="E13" s="34">
        <v>2351.1999999999998</v>
      </c>
      <c r="F13" s="34">
        <v>2351.1999999999998</v>
      </c>
      <c r="G13" s="88">
        <f>IF(AND(D13=0,E13=0),0,IF(D13=0,F13/E13*100,IF(E13=0,F13/D13*100,F13/E13*100)))</f>
        <v>100</v>
      </c>
      <c r="H13" s="89"/>
      <c r="I13" s="90"/>
      <c r="P13" s="49"/>
      <c r="Q13" s="49"/>
      <c r="R13" s="49"/>
    </row>
    <row r="14" spans="1:27" ht="15" x14ac:dyDescent="0.25">
      <c r="A14" s="1" t="str">
        <f>_xll.Assistant.XL.MASQUERLIGNESI(OR(AND(D14=0,E14=0),F14=0))</f>
        <v/>
      </c>
      <c r="B14" s="33" t="s">
        <v>63</v>
      </c>
      <c r="C14" s="87" t="s">
        <v>64</v>
      </c>
      <c r="D14" s="34">
        <v>0</v>
      </c>
      <c r="E14" s="34">
        <v>0</v>
      </c>
      <c r="F14" s="34">
        <v>0</v>
      </c>
      <c r="G14" s="88">
        <f>IF(AND(D14=0,E14=0),0,IF(D14=0,F14/E14*100,IF(E14=0,F14/D14*100,F14/E14*100)))</f>
        <v>0</v>
      </c>
      <c r="H14" s="89"/>
      <c r="I14" s="90"/>
      <c r="P14" s="49"/>
      <c r="Q14" s="49"/>
      <c r="R14" s="49"/>
    </row>
    <row r="15" spans="1:27" ht="15" x14ac:dyDescent="0.25">
      <c r="A15" s="1" t="str">
        <f>_xll.Assistant.XL.MASQUERLIGNESI(OR(AND(D15=0,E15=0),F15=0))</f>
        <v/>
      </c>
      <c r="B15" s="33" t="s">
        <v>65</v>
      </c>
      <c r="C15" s="87" t="s">
        <v>66</v>
      </c>
      <c r="D15" s="34">
        <v>52005.89</v>
      </c>
      <c r="E15" s="34">
        <v>0</v>
      </c>
      <c r="F15" s="34">
        <v>-52005.89</v>
      </c>
      <c r="G15" s="88">
        <f>IF(AND(D15=0,E15=0),0,IF(D15=0,F15/E15*100,IF(E15=0,F15/D15*100,F15/E15*100)))</f>
        <v>-100</v>
      </c>
      <c r="H15" s="89"/>
      <c r="I15" s="90"/>
      <c r="P15" s="49"/>
      <c r="Q15" s="49"/>
      <c r="R15" s="49"/>
    </row>
    <row r="16" spans="1:27" ht="15" x14ac:dyDescent="0.25">
      <c r="A16" s="1" t="str">
        <f>_xll.Assistant.XL.MASQUERLIGNESI(OR(AND(D16=0,E16=0),F16=0))</f>
        <v/>
      </c>
      <c r="B16" s="33" t="s">
        <v>67</v>
      </c>
      <c r="C16" s="87" t="s">
        <v>68</v>
      </c>
      <c r="D16" s="34">
        <v>3758</v>
      </c>
      <c r="E16" s="34">
        <v>0</v>
      </c>
      <c r="F16" s="34">
        <v>-3758</v>
      </c>
      <c r="G16" s="88">
        <f>IF(AND(D16=0,E16=0),0,IF(D16=0,F16/E16*100,IF(E16=0,F16/D16*100,F16/E16*100)))</f>
        <v>-100</v>
      </c>
      <c r="H16" s="89"/>
      <c r="I16" s="90"/>
      <c r="P16" s="49"/>
      <c r="Q16" s="49"/>
      <c r="R16" s="49"/>
    </row>
    <row r="17" spans="1:9" x14ac:dyDescent="0.2">
      <c r="A17" s="1" t="str">
        <f>_xll.Assistant.XL.MASQUERLIGNESI(OR(AND(D17=0,E17=0),F17=0))</f>
        <v/>
      </c>
      <c r="B17" s="33" t="s">
        <v>69</v>
      </c>
      <c r="C17" s="87" t="s">
        <v>70</v>
      </c>
      <c r="D17" s="34">
        <v>0</v>
      </c>
      <c r="E17" s="34">
        <v>0</v>
      </c>
      <c r="F17" s="34">
        <v>0</v>
      </c>
      <c r="G17" s="88">
        <f>IF(AND(D17=0,E17=0),0,IF(D17=0,F17/E17*100,IF(E17=0,F17/D17*100,F17/E17*100)))</f>
        <v>0</v>
      </c>
      <c r="H17" s="89"/>
      <c r="I17" s="90"/>
    </row>
    <row r="18" spans="1:9" x14ac:dyDescent="0.2">
      <c r="A18" s="1" t="str">
        <f>_xll.Assistant.XL.MASQUERLIGNESI(OR(AND(D18=0,E18=0),F18=0))</f>
        <v/>
      </c>
      <c r="B18" s="33" t="s">
        <v>71</v>
      </c>
      <c r="C18" s="87" t="s">
        <v>72</v>
      </c>
      <c r="D18" s="34">
        <v>1525.65</v>
      </c>
      <c r="E18" s="34">
        <v>43115.8</v>
      </c>
      <c r="F18" s="34">
        <v>41590.15</v>
      </c>
      <c r="G18" s="88">
        <f>IF(AND(D18=0,E18=0),0,IF(D18=0,F18/E18*100,IF(E18=0,F18/D18*100,F18/E18*100)))</f>
        <v>96.461505990843264</v>
      </c>
      <c r="H18" s="89"/>
      <c r="I18" s="90"/>
    </row>
    <row r="19" spans="1:9" x14ac:dyDescent="0.2">
      <c r="A19" s="1" t="str">
        <f>_xll.Assistant.XL.MASQUERLIGNESI(OR(AND(D19=0,E19=0),F19=0))</f>
        <v/>
      </c>
      <c r="B19" s="33" t="s">
        <v>73</v>
      </c>
      <c r="C19" s="87" t="s">
        <v>74</v>
      </c>
      <c r="D19" s="34">
        <v>53420</v>
      </c>
      <c r="E19" s="34">
        <v>8220</v>
      </c>
      <c r="F19" s="34">
        <v>-45200</v>
      </c>
      <c r="G19" s="88">
        <f>IF(AND(D19=0,E19=0),0,IF(D19=0,F19/E19*100,IF(E19=0,F19/D19*100,F19/E19*100)))</f>
        <v>-549.87834549878346</v>
      </c>
      <c r="H19" s="89"/>
      <c r="I19" s="90"/>
    </row>
    <row r="20" spans="1:9" x14ac:dyDescent="0.2">
      <c r="A20" s="1" t="str">
        <f>_xll.Assistant.XL.MASQUERLIGNESI(OR(AND(D20=0,E20=0),F20=0))</f>
        <v/>
      </c>
      <c r="B20" s="33" t="s">
        <v>75</v>
      </c>
      <c r="C20" s="87" t="s">
        <v>76</v>
      </c>
      <c r="D20" s="34">
        <v>5000</v>
      </c>
      <c r="E20" s="34">
        <v>5000</v>
      </c>
      <c r="F20" s="34">
        <v>0</v>
      </c>
      <c r="G20" s="88">
        <f>IF(AND(D20=0,E20=0),0,IF(D20=0,F20/E20*100,IF(E20=0,F20/D20*100,F20/E20*100)))</f>
        <v>0</v>
      </c>
      <c r="H20" s="89"/>
      <c r="I20" s="90"/>
    </row>
    <row r="21" spans="1:9" x14ac:dyDescent="0.2">
      <c r="A21" s="1" t="str">
        <f>_xll.Assistant.XL.MASQUERLIGNESI(OR(AND(D21=0,E21=0),F21=0))</f>
        <v/>
      </c>
      <c r="B21" s="33" t="s">
        <v>77</v>
      </c>
      <c r="C21" s="87" t="s">
        <v>78</v>
      </c>
      <c r="D21" s="34">
        <v>9911.56</v>
      </c>
      <c r="E21" s="34">
        <v>0</v>
      </c>
      <c r="F21" s="34">
        <v>-9911.56</v>
      </c>
      <c r="G21" s="88">
        <f>IF(AND(D21=0,E21=0),0,IF(D21=0,F21/E21*100,IF(E21=0,F21/D21*100,F21/E21*100)))</f>
        <v>-100</v>
      </c>
      <c r="H21" s="89"/>
      <c r="I21" s="90"/>
    </row>
    <row r="22" spans="1:9" x14ac:dyDescent="0.2">
      <c r="A22" s="1" t="str">
        <f>_xll.Assistant.XL.MASQUERLIGNESI(OR(AND(D22=0,E22=0),F22=0))</f>
        <v/>
      </c>
      <c r="B22" s="33" t="s">
        <v>79</v>
      </c>
      <c r="C22" s="87" t="s">
        <v>80</v>
      </c>
      <c r="D22" s="34">
        <v>0</v>
      </c>
      <c r="E22" s="34">
        <v>18711.72</v>
      </c>
      <c r="F22" s="34">
        <v>18711.72</v>
      </c>
      <c r="G22" s="88">
        <f>IF(AND(D22=0,E22=0),0,IF(D22=0,F22/E22*100,IF(E22=0,F22/D22*100,F22/E22*100)))</f>
        <v>100</v>
      </c>
      <c r="H22" s="89"/>
      <c r="I22" s="90"/>
    </row>
    <row r="23" spans="1:9" x14ac:dyDescent="0.2">
      <c r="A23" s="1" t="str">
        <f>_xll.Assistant.XL.MASQUERLIGNESI(OR(AND(D23=0,E23=0),F23=0))</f>
        <v/>
      </c>
      <c r="B23" s="33" t="s">
        <v>81</v>
      </c>
      <c r="C23" s="87" t="s">
        <v>82</v>
      </c>
      <c r="D23" s="34">
        <v>0</v>
      </c>
      <c r="E23" s="34">
        <v>0</v>
      </c>
      <c r="F23" s="34">
        <v>0</v>
      </c>
      <c r="G23" s="88">
        <f>IF(AND(D23=0,E23=0),0,IF(D23=0,F23/E23*100,IF(E23=0,F23/D23*100,F23/E23*100)))</f>
        <v>0</v>
      </c>
      <c r="I23" s="90"/>
    </row>
    <row r="24" spans="1:9" x14ac:dyDescent="0.2">
      <c r="A24" s="1" t="str">
        <f>_xll.Assistant.XL.MASQUERLIGNESI(OR(AND(D24=0,E24=0),F24=0))</f>
        <v/>
      </c>
      <c r="B24" s="33" t="s">
        <v>83</v>
      </c>
      <c r="C24" s="87" t="s">
        <v>84</v>
      </c>
      <c r="D24" s="34">
        <v>547</v>
      </c>
      <c r="E24" s="34">
        <v>0</v>
      </c>
      <c r="F24" s="34">
        <v>-547</v>
      </c>
      <c r="G24" s="88">
        <f>IF(AND(D24=0,E24=0),0,IF(D24=0,F24/E24*100,IF(E24=0,F24/D24*100,F24/E24*100)))</f>
        <v>-100</v>
      </c>
      <c r="I24" s="90"/>
    </row>
    <row r="25" spans="1:9" x14ac:dyDescent="0.2">
      <c r="A25" s="1" t="str">
        <f>_xll.Assistant.XL.MASQUERLIGNESI(OR(AND(D25=0,E25=0),F25=0))</f>
        <v/>
      </c>
      <c r="B25" s="33" t="s">
        <v>85</v>
      </c>
      <c r="C25" s="87" t="s">
        <v>86</v>
      </c>
      <c r="D25" s="34">
        <v>1060</v>
      </c>
      <c r="E25" s="34">
        <v>530</v>
      </c>
      <c r="F25" s="34">
        <v>-530</v>
      </c>
      <c r="G25" s="88">
        <f>IF(AND(D25=0,E25=0),0,IF(D25=0,F25/E25*100,IF(E25=0,F25/D25*100,F25/E25*100)))</f>
        <v>-100</v>
      </c>
      <c r="I25" s="90"/>
    </row>
    <row r="26" spans="1:9" x14ac:dyDescent="0.2">
      <c r="A26" s="1" t="str">
        <f>_xll.Assistant.XL.MASQUERLIGNESI(OR(AND(D26=0,E26=0),F26=0))</f>
        <v/>
      </c>
      <c r="B26" s="33" t="s">
        <v>87</v>
      </c>
      <c r="C26" s="87" t="s">
        <v>88</v>
      </c>
      <c r="D26" s="34">
        <v>460</v>
      </c>
      <c r="E26" s="34">
        <v>0</v>
      </c>
      <c r="F26" s="34">
        <v>-460</v>
      </c>
      <c r="G26" s="88">
        <f>IF(AND(D26=0,E26=0),0,IF(D26=0,F26/E26*100,IF(E26=0,F26/D26*100,F26/E26*100)))</f>
        <v>-100</v>
      </c>
      <c r="I26" s="90"/>
    </row>
    <row r="27" spans="1:9" x14ac:dyDescent="0.2">
      <c r="A27" s="1" t="str">
        <f>_xll.Assistant.XL.MASQUERLIGNESI(OR(AND(D27=0,E27=0),F27=0))</f>
        <v/>
      </c>
      <c r="B27" s="33" t="s">
        <v>89</v>
      </c>
      <c r="C27" s="87" t="s">
        <v>90</v>
      </c>
      <c r="D27" s="34">
        <v>9911.56</v>
      </c>
      <c r="E27" s="34">
        <v>4345.3</v>
      </c>
      <c r="F27" s="34">
        <v>-5566.26</v>
      </c>
      <c r="G27" s="88">
        <f>IF(AND(D27=0,E27=0),0,IF(D27=0,F27/E27*100,IF(E27=0,F27/D27*100,F27/E27*100)))</f>
        <v>-128.09840517340575</v>
      </c>
      <c r="I27" s="90"/>
    </row>
    <row r="28" spans="1:9" x14ac:dyDescent="0.2">
      <c r="A28" s="1" t="str">
        <f>_xll.Assistant.XL.MASQUERLIGNESI(OR(AND(D28=0,E28=0),F28=0))</f>
        <v/>
      </c>
      <c r="B28" s="33" t="s">
        <v>91</v>
      </c>
      <c r="C28" s="87" t="s">
        <v>92</v>
      </c>
      <c r="D28" s="34">
        <v>0</v>
      </c>
      <c r="E28" s="34">
        <v>0</v>
      </c>
      <c r="F28" s="34">
        <v>0</v>
      </c>
      <c r="G28" s="88">
        <f>IF(AND(D28=0,E28=0),0,IF(D28=0,F28/E28*100,IF(E28=0,F28/D28*100,F28/E28*100)))</f>
        <v>0</v>
      </c>
      <c r="I28" s="90"/>
    </row>
    <row r="29" spans="1:9" x14ac:dyDescent="0.2">
      <c r="A29" s="1" t="str">
        <f>_xll.Assistant.XL.MASQUERLIGNESI(OR(AND(D29=0,E29=0),F29=0))</f>
        <v/>
      </c>
      <c r="B29" s="33" t="s">
        <v>93</v>
      </c>
      <c r="C29" s="87" t="s">
        <v>94</v>
      </c>
      <c r="D29" s="34">
        <v>0</v>
      </c>
      <c r="E29" s="34">
        <v>0</v>
      </c>
      <c r="F29" s="34">
        <v>0</v>
      </c>
      <c r="G29" s="88">
        <f>IF(AND(D29=0,E29=0),0,IF(D29=0,F29/E29*100,IF(E29=0,F29/D29*100,F29/E29*100)))</f>
        <v>0</v>
      </c>
      <c r="I29" s="90"/>
    </row>
    <row r="30" spans="1:9" x14ac:dyDescent="0.2">
      <c r="A30" s="1" t="str">
        <f>_xll.Assistant.XL.MASQUERLIGNESI(OR(AND(D30=0,E30=0),F30=0))</f>
        <v/>
      </c>
      <c r="B30" s="33" t="s">
        <v>95</v>
      </c>
      <c r="C30" s="87" t="s">
        <v>96</v>
      </c>
      <c r="D30" s="34">
        <v>13722</v>
      </c>
      <c r="E30" s="34">
        <v>0</v>
      </c>
      <c r="F30" s="34">
        <v>-13722</v>
      </c>
      <c r="G30" s="88">
        <f>IF(AND(D30=0,E30=0),0,IF(D30=0,F30/E30*100,IF(E30=0,F30/D30*100,F30/E30*100)))</f>
        <v>-100</v>
      </c>
      <c r="I30" s="90"/>
    </row>
    <row r="31" spans="1:9" x14ac:dyDescent="0.2">
      <c r="A31" s="1" t="str">
        <f>_xll.Assistant.XL.MASQUERLIGNESI(OR(AND(D31=0,E31=0),F31=0))</f>
        <v/>
      </c>
      <c r="B31" s="33" t="s">
        <v>97</v>
      </c>
      <c r="C31" s="87" t="s">
        <v>43</v>
      </c>
      <c r="D31" s="34">
        <v>2090</v>
      </c>
      <c r="E31" s="34">
        <v>0</v>
      </c>
      <c r="F31" s="34">
        <v>-2090</v>
      </c>
      <c r="G31" s="88">
        <f>IF(AND(D31=0,E31=0),0,IF(D31=0,F31/E31*100,IF(E31=0,F31/D31*100,F31/E31*100)))</f>
        <v>-100</v>
      </c>
      <c r="I31" s="90"/>
    </row>
    <row r="32" spans="1:9" x14ac:dyDescent="0.2">
      <c r="A32" s="1" t="str">
        <f>_xll.Assistant.XL.MASQUERLIGNESI(OR(AND(D32=0,E32=0),F32=0))</f>
        <v/>
      </c>
      <c r="B32" s="33" t="s">
        <v>98</v>
      </c>
      <c r="C32" s="87" t="s">
        <v>45</v>
      </c>
      <c r="D32" s="34">
        <v>1420</v>
      </c>
      <c r="E32" s="34">
        <v>0</v>
      </c>
      <c r="F32" s="34">
        <v>-1420</v>
      </c>
      <c r="G32" s="88">
        <f>IF(AND(D32=0,E32=0),0,IF(D32=0,F32/E32*100,IF(E32=0,F32/D32*100,F32/E32*100)))</f>
        <v>-100</v>
      </c>
      <c r="I32" s="90"/>
    </row>
    <row r="33" spans="1:9" x14ac:dyDescent="0.2">
      <c r="A33" s="1" t="str">
        <f>_xll.Assistant.XL.MASQUERLIGNESI(OR(AND(D33=0,E33=0),F33=0))</f>
        <v/>
      </c>
      <c r="B33" s="33" t="s">
        <v>99</v>
      </c>
      <c r="C33" s="87" t="s">
        <v>47</v>
      </c>
      <c r="D33" s="34">
        <v>1724</v>
      </c>
      <c r="E33" s="34">
        <v>0</v>
      </c>
      <c r="F33" s="34">
        <v>-1724</v>
      </c>
      <c r="G33" s="88">
        <f>IF(AND(D33=0,E33=0),0,IF(D33=0,F33/E33*100,IF(E33=0,F33/D33*100,F33/E33*100)))</f>
        <v>-100</v>
      </c>
      <c r="I33" s="90"/>
    </row>
    <row r="34" spans="1:9" x14ac:dyDescent="0.2">
      <c r="A34" s="1" t="str">
        <f>_xll.Assistant.XL.MASQUERLIGNESI(OR(AND(D34=0,E34=0),F34=0))</f>
        <v/>
      </c>
      <c r="B34" s="33" t="s">
        <v>568</v>
      </c>
      <c r="C34" s="87" t="s">
        <v>569</v>
      </c>
      <c r="D34" s="34">
        <v>2396.1799999999998</v>
      </c>
      <c r="E34" s="34">
        <v>2325.58</v>
      </c>
      <c r="F34" s="34">
        <v>-70.599999999999994</v>
      </c>
      <c r="G34" s="88">
        <f>IF(AND(D34=0,E34=0),0,IF(D34=0,F34/E34*100,IF(E34=0,F34/D34*100,F34/E34*100)))</f>
        <v>-3.0358018214810927</v>
      </c>
      <c r="I34" s="90"/>
    </row>
    <row r="35" spans="1:9" x14ac:dyDescent="0.2">
      <c r="A35" s="1" t="str">
        <f>_xll.Assistant.XL.MASQUERLIGNESI(OR(AND(D35=0,E35=0),F35=0))</f>
        <v/>
      </c>
      <c r="B35" s="33" t="s">
        <v>100</v>
      </c>
      <c r="C35" s="87" t="s">
        <v>101</v>
      </c>
      <c r="D35" s="34">
        <v>22344.93</v>
      </c>
      <c r="E35" s="34">
        <v>0</v>
      </c>
      <c r="F35" s="34">
        <v>-22344.93</v>
      </c>
      <c r="G35" s="88">
        <f>IF(AND(D35=0,E35=0),0,IF(D35=0,F35/E35*100,IF(E35=0,F35/D35*100,F35/E35*100)))</f>
        <v>-100</v>
      </c>
      <c r="I35" s="90"/>
    </row>
    <row r="36" spans="1:9" x14ac:dyDescent="0.2">
      <c r="A36" s="1" t="str">
        <f>_xll.Assistant.XL.MASQUERLIGNESI(OR(AND(D36=0,E36=0),F36=0))</f>
        <v/>
      </c>
      <c r="B36" s="33" t="s">
        <v>102</v>
      </c>
      <c r="C36" s="87" t="s">
        <v>103</v>
      </c>
      <c r="D36" s="34">
        <v>0</v>
      </c>
      <c r="E36" s="34">
        <v>0</v>
      </c>
      <c r="F36" s="34">
        <v>0</v>
      </c>
      <c r="G36" s="88">
        <f>IF(AND(D36=0,E36=0),0,IF(D36=0,F36/E36*100,IF(E36=0,F36/D36*100,F36/E36*100)))</f>
        <v>0</v>
      </c>
      <c r="I36" s="90"/>
    </row>
    <row r="37" spans="1:9" x14ac:dyDescent="0.2">
      <c r="A37" s="1" t="str">
        <f>_xll.Assistant.XL.MASQUERLIGNESI(OR(AND(D37=0,E37=0),F37=0))</f>
        <v/>
      </c>
      <c r="B37" s="33" t="s">
        <v>104</v>
      </c>
      <c r="C37" s="87" t="s">
        <v>105</v>
      </c>
      <c r="D37" s="34">
        <v>69.44</v>
      </c>
      <c r="E37" s="34">
        <v>0</v>
      </c>
      <c r="F37" s="34">
        <v>-69.44</v>
      </c>
      <c r="G37" s="88">
        <f>IF(AND(D37=0,E37=0),0,IF(D37=0,F37/E37*100,IF(E37=0,F37/D37*100,F37/E37*100)))</f>
        <v>-100</v>
      </c>
      <c r="I37" s="90"/>
    </row>
    <row r="38" spans="1:9" x14ac:dyDescent="0.2">
      <c r="A38" s="1" t="str">
        <f>_xll.Assistant.XL.MASQUERLIGNESI(OR(AND(D38=0,E38=0),F38=0))</f>
        <v/>
      </c>
      <c r="B38" s="265" t="s">
        <v>2</v>
      </c>
      <c r="C38" s="266"/>
      <c r="D38" s="267">
        <v>293182.59000000003</v>
      </c>
      <c r="E38" s="267">
        <v>108992.6</v>
      </c>
      <c r="F38" s="267">
        <v>-184189.99</v>
      </c>
      <c r="G38" s="268">
        <f>IF(AND(D38=0,E38=0),0,IF(D38=0,F38/E38*100,IF(E38=0,F38/D38*100,F38/E38*100)))</f>
        <v>-168.993115128917</v>
      </c>
    </row>
    <row r="39" spans="1:9" hidden="1" x14ac:dyDescent="0.2">
      <c r="A39" s="1" t="str">
        <f>_xll.Assistant.XL.MASQUERLIGNESI(OR(AND(D39=0,E39=0),F39=0))</f>
        <v/>
      </c>
      <c r="B39" s="3"/>
      <c r="C39" s="3"/>
      <c r="D39" s="5"/>
      <c r="E39" s="5"/>
      <c r="F39" s="5"/>
      <c r="G39" s="91"/>
    </row>
    <row r="40" spans="1:9" hidden="1" x14ac:dyDescent="0.2">
      <c r="A40" s="1" t="str">
        <f>_xll.Assistant.XL.MASQUERLIGNESI(OR(AND(D40=0,E40=0),F40=0))</f>
        <v/>
      </c>
    </row>
    <row r="41" spans="1:9" hidden="1" x14ac:dyDescent="0.2">
      <c r="A41" s="1" t="str">
        <f>_xll.Assistant.XL.MASQUERLIGNESI(OR(AND(D41=0,E41=0),F41=0))</f>
        <v/>
      </c>
    </row>
    <row r="42" spans="1:9" hidden="1" x14ac:dyDescent="0.2">
      <c r="A42" s="1" t="str">
        <f>_xll.Assistant.XL.MASQUERLIGNESI(OR(AND(D42=0,E42=0),F42=0))</f>
        <v/>
      </c>
    </row>
    <row r="43" spans="1:9" hidden="1" x14ac:dyDescent="0.2">
      <c r="A43" s="1" t="str">
        <f>_xll.Assistant.XL.MASQUERLIGNESI(OR(AND(D43=0,E43=0),F43=0))</f>
        <v/>
      </c>
    </row>
    <row r="44" spans="1:9" hidden="1" x14ac:dyDescent="0.2">
      <c r="A44" s="1" t="str">
        <f>_xll.Assistant.XL.MASQUERLIGNESI(OR(AND(D44=0,E44=0),F44=0))</f>
        <v/>
      </c>
    </row>
    <row r="45" spans="1:9" hidden="1" x14ac:dyDescent="0.2">
      <c r="A45" s="1" t="str">
        <f>_xll.Assistant.XL.MASQUERLIGNESI(OR(AND(D45=0,E45=0),F45=0))</f>
        <v/>
      </c>
    </row>
    <row r="46" spans="1:9" hidden="1" x14ac:dyDescent="0.2">
      <c r="A46" s="1" t="str">
        <f>_xll.Assistant.XL.MASQUERLIGNESI(OR(AND(D46=0,E46=0),F46=0))</f>
        <v/>
      </c>
    </row>
    <row r="47" spans="1:9" hidden="1" x14ac:dyDescent="0.2">
      <c r="A47" s="1" t="str">
        <f>_xll.Assistant.XL.MASQUERLIGNESI(OR(AND(D47=0,E47=0),F47=0))</f>
        <v/>
      </c>
    </row>
    <row r="48" spans="1:9" hidden="1" x14ac:dyDescent="0.2">
      <c r="A48" s="1" t="str">
        <f>_xll.Assistant.XL.MASQUERLIGNESI(OR(AND(D48=0,E48=0),F48=0))</f>
        <v/>
      </c>
    </row>
    <row r="49" spans="1:1" hidden="1" x14ac:dyDescent="0.2">
      <c r="A49" s="1" t="str">
        <f>_xll.Assistant.XL.MASQUERLIGNESI(OR(AND(D49=0,E49=0),F49=0))</f>
        <v/>
      </c>
    </row>
    <row r="50" spans="1:1" hidden="1" x14ac:dyDescent="0.2">
      <c r="A50" s="1" t="str">
        <f>_xll.Assistant.XL.MASQUERLIGNESI(OR(AND(D50=0,E50=0),F50=0))</f>
        <v/>
      </c>
    </row>
    <row r="51" spans="1:1" hidden="1" x14ac:dyDescent="0.2">
      <c r="A51" s="1" t="str">
        <f>_xll.Assistant.XL.MASQUERLIGNESI(OR(AND(D51=0,E51=0),F51=0))</f>
        <v/>
      </c>
    </row>
    <row r="52" spans="1:1" hidden="1" x14ac:dyDescent="0.2">
      <c r="A52" s="1" t="str">
        <f>_xll.Assistant.XL.MASQUERLIGNESI(OR(AND(D52=0,E52=0),F52=0))</f>
        <v/>
      </c>
    </row>
    <row r="53" spans="1:1" hidden="1" x14ac:dyDescent="0.2">
      <c r="A53" s="1" t="str">
        <f>_xll.Assistant.XL.MASQUERLIGNESI(OR(AND(D53=0,E53=0),F53=0))</f>
        <v/>
      </c>
    </row>
    <row r="54" spans="1:1" hidden="1" x14ac:dyDescent="0.2">
      <c r="A54" s="1" t="str">
        <f>_xll.Assistant.XL.MASQUERLIGNESI(OR(AND(D54=0,E54=0),F54=0))</f>
        <v/>
      </c>
    </row>
    <row r="55" spans="1:1" hidden="1" x14ac:dyDescent="0.2">
      <c r="A55" s="1" t="str">
        <f>_xll.Assistant.XL.MASQUERLIGNESI(OR(AND(D55=0,E55=0),F55=0))</f>
        <v/>
      </c>
    </row>
    <row r="56" spans="1:1" hidden="1" x14ac:dyDescent="0.2">
      <c r="A56" s="1" t="str">
        <f>_xll.Assistant.XL.MASQUERLIGNESI(OR(AND(D56=0,E56=0),F56=0))</f>
        <v/>
      </c>
    </row>
    <row r="57" spans="1:1" hidden="1" x14ac:dyDescent="0.2">
      <c r="A57" s="1" t="str">
        <f>_xll.Assistant.XL.MASQUERLIGNESI(OR(AND(D57=0,E57=0),F57=0))</f>
        <v/>
      </c>
    </row>
    <row r="58" spans="1:1" hidden="1" x14ac:dyDescent="0.2">
      <c r="A58" s="1" t="str">
        <f>_xll.Assistant.XL.MASQUERLIGNESI(OR(AND(D58=0,E58=0),F58=0))</f>
        <v/>
      </c>
    </row>
    <row r="59" spans="1:1" hidden="1" x14ac:dyDescent="0.2">
      <c r="A59" s="1" t="str">
        <f>_xll.Assistant.XL.MASQUERLIGNESI(OR(AND(D59=0,E59=0),F59=0))</f>
        <v/>
      </c>
    </row>
    <row r="60" spans="1:1" hidden="1" x14ac:dyDescent="0.2">
      <c r="A60" s="1" t="str">
        <f>_xll.Assistant.XL.MASQUERLIGNESI(OR(AND(D60=0,E60=0),F60=0))</f>
        <v/>
      </c>
    </row>
    <row r="61" spans="1:1" hidden="1" x14ac:dyDescent="0.2">
      <c r="A61" s="1" t="str">
        <f>_xll.Assistant.XL.MASQUERLIGNESI(OR(AND(D61=0,E61=0),F61=0))</f>
        <v/>
      </c>
    </row>
    <row r="62" spans="1:1" hidden="1" x14ac:dyDescent="0.2">
      <c r="A62" s="1" t="str">
        <f>_xll.Assistant.XL.MASQUERLIGNESI(OR(AND(D62=0,E62=0),F62=0))</f>
        <v/>
      </c>
    </row>
    <row r="63" spans="1:1" hidden="1" x14ac:dyDescent="0.2">
      <c r="A63" s="1" t="str">
        <f>_xll.Assistant.XL.MASQUERLIGNESI(OR(AND(D63=0,E63=0),F63=0))</f>
        <v/>
      </c>
    </row>
    <row r="64" spans="1:1" hidden="1" x14ac:dyDescent="0.2">
      <c r="A64" s="1" t="str">
        <f>_xll.Assistant.XL.MASQUERLIGNESI(OR(AND(D64=0,E64=0),F64=0))</f>
        <v/>
      </c>
    </row>
    <row r="65" spans="1:1" hidden="1" x14ac:dyDescent="0.2">
      <c r="A65" s="1" t="str">
        <f>_xll.Assistant.XL.MASQUERLIGNESI(OR(AND(D65=0,E65=0),F65=0))</f>
        <v/>
      </c>
    </row>
    <row r="66" spans="1:1" hidden="1" x14ac:dyDescent="0.2">
      <c r="A66" s="1" t="str">
        <f>_xll.Assistant.XL.MASQUERLIGNESI(OR(AND(D66=0,E66=0),F66=0))</f>
        <v/>
      </c>
    </row>
    <row r="67" spans="1:1" hidden="1" x14ac:dyDescent="0.2">
      <c r="A67" s="1" t="str">
        <f>_xll.Assistant.XL.MASQUERLIGNESI(OR(AND(D67=0,E67=0),F67=0))</f>
        <v/>
      </c>
    </row>
    <row r="68" spans="1:1" hidden="1" x14ac:dyDescent="0.2">
      <c r="A68" s="1" t="str">
        <f>_xll.Assistant.XL.MASQUERLIGNESI(OR(AND(D68=0,E68=0),F68=0))</f>
        <v/>
      </c>
    </row>
    <row r="69" spans="1:1" hidden="1" x14ac:dyDescent="0.2">
      <c r="A69" s="1" t="str">
        <f>_xll.Assistant.XL.MASQUERLIGNESI(OR(AND(D69=0,E69=0),F69=0))</f>
        <v/>
      </c>
    </row>
    <row r="70" spans="1:1" hidden="1" x14ac:dyDescent="0.2">
      <c r="A70" s="1" t="str">
        <f>_xll.Assistant.XL.MASQUERLIGNESI(OR(AND(D70=0,E70=0),F70=0))</f>
        <v/>
      </c>
    </row>
    <row r="71" spans="1:1" hidden="1" x14ac:dyDescent="0.2">
      <c r="A71" s="1" t="str">
        <f>_xll.Assistant.XL.MASQUERLIGNESI(OR(AND(D71=0,E71=0),F71=0))</f>
        <v/>
      </c>
    </row>
    <row r="72" spans="1:1" hidden="1" x14ac:dyDescent="0.2">
      <c r="A72" s="1" t="str">
        <f>_xll.Assistant.XL.MASQUERLIGNESI(OR(AND(D72=0,E72=0),F72=0))</f>
        <v/>
      </c>
    </row>
    <row r="73" spans="1:1" hidden="1" x14ac:dyDescent="0.2">
      <c r="A73" s="1" t="str">
        <f>_xll.Assistant.XL.MASQUERLIGNESI(OR(AND(D73=0,E73=0),F73=0))</f>
        <v/>
      </c>
    </row>
    <row r="74" spans="1:1" hidden="1" x14ac:dyDescent="0.2">
      <c r="A74" s="1" t="str">
        <f>_xll.Assistant.XL.MASQUERLIGNESI(OR(AND(D74=0,E74=0),F74=0))</f>
        <v/>
      </c>
    </row>
    <row r="75" spans="1:1" hidden="1" x14ac:dyDescent="0.2">
      <c r="A75" s="1" t="str">
        <f>_xll.Assistant.XL.MASQUERLIGNESI(OR(AND(D75=0,E75=0),F75=0))</f>
        <v/>
      </c>
    </row>
    <row r="76" spans="1:1" hidden="1" x14ac:dyDescent="0.2">
      <c r="A76" s="1" t="str">
        <f>_xll.Assistant.XL.MASQUERLIGNESI(OR(AND(D76=0,E76=0),F76=0))</f>
        <v/>
      </c>
    </row>
    <row r="77" spans="1:1" hidden="1" x14ac:dyDescent="0.2">
      <c r="A77" s="1" t="str">
        <f>_xll.Assistant.XL.MASQUERLIGNESI(OR(AND(D77=0,E77=0),F77=0))</f>
        <v/>
      </c>
    </row>
    <row r="78" spans="1:1" hidden="1" x14ac:dyDescent="0.2">
      <c r="A78" s="1" t="str">
        <f>_xll.Assistant.XL.MASQUERLIGNESI(OR(AND(D78=0,E78=0),F78=0))</f>
        <v/>
      </c>
    </row>
    <row r="79" spans="1:1" hidden="1" x14ac:dyDescent="0.2">
      <c r="A79" s="1" t="str">
        <f>_xll.Assistant.XL.MASQUERLIGNESI(OR(AND(D79=0,E79=0),F79=0))</f>
        <v/>
      </c>
    </row>
    <row r="80" spans="1:1" hidden="1" x14ac:dyDescent="0.2">
      <c r="A80" s="1" t="str">
        <f>_xll.Assistant.XL.MASQUERLIGNESI(OR(AND(D80=0,E80=0),F80=0))</f>
        <v/>
      </c>
    </row>
    <row r="81" spans="1:1" hidden="1" x14ac:dyDescent="0.2">
      <c r="A81" s="1" t="str">
        <f>_xll.Assistant.XL.MASQUERLIGNESI(OR(AND(D81=0,E81=0),F81=0))</f>
        <v/>
      </c>
    </row>
    <row r="82" spans="1:1" hidden="1" x14ac:dyDescent="0.2">
      <c r="A82" s="1" t="str">
        <f>_xll.Assistant.XL.MASQUERLIGNESI(OR(AND(D82=0,E82=0),F82=0))</f>
        <v/>
      </c>
    </row>
    <row r="83" spans="1:1" hidden="1" x14ac:dyDescent="0.2">
      <c r="A83" s="1" t="str">
        <f>_xll.Assistant.XL.MASQUERLIGNESI(OR(AND(D83=0,E83=0),F83=0))</f>
        <v/>
      </c>
    </row>
    <row r="84" spans="1:1" hidden="1" x14ac:dyDescent="0.2">
      <c r="A84" s="1" t="str">
        <f>_xll.Assistant.XL.MASQUERLIGNESI(OR(AND(D84=0,E84=0),F84=0))</f>
        <v/>
      </c>
    </row>
    <row r="85" spans="1:1" hidden="1" x14ac:dyDescent="0.2">
      <c r="A85" s="1" t="str">
        <f>_xll.Assistant.XL.MASQUERLIGNESI(OR(AND(D85=0,E85=0),F85=0))</f>
        <v/>
      </c>
    </row>
    <row r="86" spans="1:1" hidden="1" x14ac:dyDescent="0.2">
      <c r="A86" s="1" t="str">
        <f>_xll.Assistant.XL.MASQUERLIGNESI(OR(AND(D86=0,E86=0),F86=0))</f>
        <v/>
      </c>
    </row>
    <row r="87" spans="1:1" hidden="1" x14ac:dyDescent="0.2">
      <c r="A87" s="1" t="str">
        <f>_xll.Assistant.XL.MASQUERLIGNESI(OR(AND(D87=0,E87=0),F87=0))</f>
        <v/>
      </c>
    </row>
    <row r="88" spans="1:1" hidden="1" x14ac:dyDescent="0.2">
      <c r="A88" s="1" t="str">
        <f>_xll.Assistant.XL.MASQUERLIGNESI(OR(AND(D88=0,E88=0),F88=0))</f>
        <v/>
      </c>
    </row>
    <row r="89" spans="1:1" hidden="1" x14ac:dyDescent="0.2">
      <c r="A89" s="1" t="str">
        <f>_xll.Assistant.XL.MASQUERLIGNESI(OR(AND(D89=0,E89=0),F89=0))</f>
        <v/>
      </c>
    </row>
    <row r="90" spans="1:1" hidden="1" x14ac:dyDescent="0.2">
      <c r="A90" s="1" t="str">
        <f>_xll.Assistant.XL.MASQUERLIGNESI(OR(AND(D90=0,E90=0),F90=0))</f>
        <v/>
      </c>
    </row>
    <row r="91" spans="1:1" hidden="1" x14ac:dyDescent="0.2">
      <c r="A91" s="1" t="str">
        <f>_xll.Assistant.XL.MASQUERLIGNESI(OR(AND(D91=0,E91=0),F91=0))</f>
        <v/>
      </c>
    </row>
    <row r="92" spans="1:1" hidden="1" x14ac:dyDescent="0.2">
      <c r="A92" s="1" t="str">
        <f>_xll.Assistant.XL.MASQUERLIGNESI(OR(AND(D92=0,E92=0),F92=0))</f>
        <v/>
      </c>
    </row>
    <row r="93" spans="1:1" hidden="1" x14ac:dyDescent="0.2">
      <c r="A93" s="1" t="str">
        <f>_xll.Assistant.XL.MASQUERLIGNESI(OR(AND(D93=0,E93=0),F93=0))</f>
        <v/>
      </c>
    </row>
    <row r="94" spans="1:1" hidden="1" x14ac:dyDescent="0.2">
      <c r="A94" s="1" t="str">
        <f>_xll.Assistant.XL.MASQUERLIGNESI(OR(AND(D94=0,E94=0),F94=0))</f>
        <v/>
      </c>
    </row>
    <row r="95" spans="1:1" hidden="1" x14ac:dyDescent="0.2">
      <c r="A95" s="1" t="str">
        <f>_xll.Assistant.XL.MASQUERLIGNESI(OR(AND(D95=0,E95=0),F95=0))</f>
        <v/>
      </c>
    </row>
    <row r="96" spans="1:1" hidden="1" x14ac:dyDescent="0.2">
      <c r="A96" s="1" t="str">
        <f>_xll.Assistant.XL.MASQUERLIGNESI(OR(AND(D96=0,E96=0),F96=0))</f>
        <v/>
      </c>
    </row>
    <row r="97" spans="1:7" hidden="1" x14ac:dyDescent="0.2">
      <c r="A97" s="1" t="str">
        <f>_xll.Assistant.XL.MASQUERLIGNESI(OR(AND(D97=0,E97=0),F97=0))</f>
        <v/>
      </c>
    </row>
    <row r="98" spans="1:7" hidden="1" x14ac:dyDescent="0.2">
      <c r="A98" s="1" t="str">
        <f>_xll.Assistant.XL.MASQUERLIGNESI(OR(AND(D98=0,E98=0),F98=0))</f>
        <v/>
      </c>
    </row>
    <row r="99" spans="1:7" hidden="1" x14ac:dyDescent="0.2">
      <c r="A99" s="1" t="str">
        <f>_xll.Assistant.XL.MASQUERLIGNESI(OR(AND(D99=0,E99=0),F99=0))</f>
        <v/>
      </c>
    </row>
    <row r="100" spans="1:7" hidden="1" x14ac:dyDescent="0.2">
      <c r="A100" s="1" t="str">
        <f>_xll.Assistant.XL.MASQUERLIGNESI(OR(AND(D100=0,E100=0),F100=0))</f>
        <v/>
      </c>
    </row>
    <row r="101" spans="1:7" hidden="1" x14ac:dyDescent="0.2">
      <c r="A101" s="1" t="str">
        <f>_xll.Assistant.XL.MASQUERLIGNESI(OR(AND(D101=0,E101=0),F101=0))</f>
        <v/>
      </c>
      <c r="B101" s="3"/>
      <c r="C101" s="3"/>
      <c r="D101" s="5"/>
      <c r="E101" s="5"/>
      <c r="F101" s="5"/>
      <c r="G101" s="91"/>
    </row>
    <row r="102" spans="1:7" hidden="1" x14ac:dyDescent="0.2">
      <c r="A102" s="1" t="str">
        <f>_xll.Assistant.XL.MASQUERLIGNESI(OR(AND(D102=0,E102=0),F102=0))</f>
        <v/>
      </c>
    </row>
    <row r="103" spans="1:7" hidden="1" x14ac:dyDescent="0.2">
      <c r="A103" s="1" t="str">
        <f>_xll.Assistant.XL.MASQUERLIGNESI(OR(AND(D103=0,E103=0),F103=0))</f>
        <v/>
      </c>
    </row>
    <row r="104" spans="1:7" hidden="1" x14ac:dyDescent="0.2">
      <c r="A104" s="1" t="str">
        <f>_xll.Assistant.XL.MASQUERLIGNESI(OR(AND(D104=0,E104=0),F104=0))</f>
        <v/>
      </c>
    </row>
    <row r="105" spans="1:7" hidden="1" x14ac:dyDescent="0.2">
      <c r="A105" s="1" t="str">
        <f>_xll.Assistant.XL.MASQUERLIGNESI(OR(AND(D105=0,E105=0),F105=0))</f>
        <v/>
      </c>
    </row>
    <row r="106" spans="1:7" hidden="1" x14ac:dyDescent="0.2">
      <c r="A106" s="1" t="str">
        <f>_xll.Assistant.XL.MASQUERLIGNESI(OR(AND(D106=0,E106=0),F106=0))</f>
        <v/>
      </c>
    </row>
    <row r="107" spans="1:7" hidden="1" x14ac:dyDescent="0.2">
      <c r="A107" s="1" t="str">
        <f>_xll.Assistant.XL.MASQUERLIGNESI(OR(AND(D107=0,E107=0),F107=0))</f>
        <v/>
      </c>
    </row>
    <row r="108" spans="1:7" hidden="1" x14ac:dyDescent="0.2">
      <c r="A108" s="1" t="str">
        <f>_xll.Assistant.XL.MASQUERLIGNESI(OR(AND(D108=0,E108=0),F108=0))</f>
        <v/>
      </c>
    </row>
    <row r="109" spans="1:7" hidden="1" x14ac:dyDescent="0.2">
      <c r="A109" s="1" t="str">
        <f>_xll.Assistant.XL.MASQUERLIGNESI(OR(AND(D109=0,E109=0),F109=0))</f>
        <v/>
      </c>
    </row>
    <row r="110" spans="1:7" hidden="1" x14ac:dyDescent="0.2">
      <c r="A110" s="1" t="str">
        <f>_xll.Assistant.XL.MASQUERLIGNESI(OR(AND(D110=0,E110=0),F110=0))</f>
        <v/>
      </c>
    </row>
    <row r="111" spans="1:7" hidden="1" x14ac:dyDescent="0.2">
      <c r="A111" s="1" t="str">
        <f>_xll.Assistant.XL.MASQUERLIGNESI(OR(AND(D111=0,E111=0),F111=0))</f>
        <v/>
      </c>
    </row>
    <row r="112" spans="1:7" hidden="1" x14ac:dyDescent="0.2">
      <c r="A112" s="1" t="str">
        <f>_xll.Assistant.XL.MASQUERLIGNESI(OR(AND(D112=0,E112=0),F112=0))</f>
        <v/>
      </c>
    </row>
    <row r="113" spans="1:1" hidden="1" x14ac:dyDescent="0.2">
      <c r="A113" s="1" t="str">
        <f>_xll.Assistant.XL.MASQUERLIGNESI(OR(AND(D113=0,E113=0),F113=0))</f>
        <v/>
      </c>
    </row>
    <row r="114" spans="1:1" hidden="1" x14ac:dyDescent="0.2">
      <c r="A114" s="1" t="str">
        <f>_xll.Assistant.XL.MASQUERLIGNESI(OR(AND(D114=0,E114=0),F114=0))</f>
        <v/>
      </c>
    </row>
    <row r="115" spans="1:1" hidden="1" x14ac:dyDescent="0.2">
      <c r="A115" s="1" t="str">
        <f>_xll.Assistant.XL.MASQUERLIGNESI(OR(AND(D115=0,E115=0),F115=0))</f>
        <v/>
      </c>
    </row>
    <row r="116" spans="1:1" hidden="1" x14ac:dyDescent="0.2">
      <c r="A116" s="1" t="str">
        <f>_xll.Assistant.XL.MASQUERLIGNESI(OR(AND(D116=0,E116=0),F116=0))</f>
        <v/>
      </c>
    </row>
    <row r="117" spans="1:1" hidden="1" x14ac:dyDescent="0.2">
      <c r="A117" s="1" t="str">
        <f>_xll.Assistant.XL.MASQUERLIGNESI(OR(AND(D117=0,E117=0),F117=0))</f>
        <v/>
      </c>
    </row>
    <row r="118" spans="1:1" hidden="1" x14ac:dyDescent="0.2">
      <c r="A118" s="1" t="str">
        <f>_xll.Assistant.XL.MASQUERLIGNESI(OR(AND(D118=0,E118=0),F118=0))</f>
        <v/>
      </c>
    </row>
    <row r="119" spans="1:1" hidden="1" x14ac:dyDescent="0.2">
      <c r="A119" s="1" t="str">
        <f>_xll.Assistant.XL.MASQUERLIGNESI(OR(AND(D119=0,E119=0),F119=0))</f>
        <v/>
      </c>
    </row>
    <row r="120" spans="1:1" hidden="1" x14ac:dyDescent="0.2">
      <c r="A120" s="1" t="str">
        <f>_xll.Assistant.XL.MASQUERLIGNESI(OR(AND(D120=0,E120=0),F120=0))</f>
        <v/>
      </c>
    </row>
    <row r="121" spans="1:1" hidden="1" x14ac:dyDescent="0.2">
      <c r="A121" s="1" t="str">
        <f>_xll.Assistant.XL.MASQUERLIGNESI(OR(AND(D121=0,E121=0),F121=0))</f>
        <v/>
      </c>
    </row>
    <row r="122" spans="1:1" hidden="1" x14ac:dyDescent="0.2">
      <c r="A122" s="1" t="str">
        <f>_xll.Assistant.XL.MASQUERLIGNESI(OR(AND(D122=0,E122=0),F122=0))</f>
        <v/>
      </c>
    </row>
    <row r="123" spans="1:1" hidden="1" x14ac:dyDescent="0.2">
      <c r="A123" s="1" t="str">
        <f>_xll.Assistant.XL.MASQUERLIGNESI(OR(AND(D123=0,E123=0),F123=0))</f>
        <v/>
      </c>
    </row>
    <row r="124" spans="1:1" hidden="1" x14ac:dyDescent="0.2">
      <c r="A124" s="1" t="str">
        <f>_xll.Assistant.XL.MASQUERLIGNESI(OR(AND(D124=0,E124=0),F124=0))</f>
        <v/>
      </c>
    </row>
    <row r="125" spans="1:1" hidden="1" x14ac:dyDescent="0.2">
      <c r="A125" s="1" t="str">
        <f>_xll.Assistant.XL.MASQUERLIGNESI(OR(AND(D125=0,E125=0),F125=0))</f>
        <v/>
      </c>
    </row>
    <row r="126" spans="1:1" hidden="1" x14ac:dyDescent="0.2">
      <c r="A126" s="1" t="str">
        <f>_xll.Assistant.XL.MASQUERLIGNESI(OR(AND(D126=0,E126=0),F126=0))</f>
        <v/>
      </c>
    </row>
    <row r="127" spans="1:1" hidden="1" x14ac:dyDescent="0.2">
      <c r="A127" s="1" t="str">
        <f>_xll.Assistant.XL.MASQUERLIGNESI(OR(AND(D127=0,E127=0),F127=0))</f>
        <v/>
      </c>
    </row>
    <row r="128" spans="1:1" hidden="1" x14ac:dyDescent="0.2">
      <c r="A128" s="1" t="str">
        <f>_xll.Assistant.XL.MASQUERLIGNESI(OR(AND(D128=0,E128=0),F128=0))</f>
        <v/>
      </c>
    </row>
    <row r="129" spans="1:1" hidden="1" x14ac:dyDescent="0.2">
      <c r="A129" s="1" t="str">
        <f>_xll.Assistant.XL.MASQUERLIGNESI(OR(AND(D129=0,E129=0),F129=0))</f>
        <v/>
      </c>
    </row>
    <row r="130" spans="1:1" hidden="1" x14ac:dyDescent="0.2">
      <c r="A130" s="1" t="str">
        <f>_xll.Assistant.XL.MASQUERLIGNESI(OR(AND(D130=0,E130=0),F130=0))</f>
        <v/>
      </c>
    </row>
    <row r="131" spans="1:1" hidden="1" x14ac:dyDescent="0.2">
      <c r="A131" s="1" t="str">
        <f>_xll.Assistant.XL.MASQUERLIGNESI(OR(AND(D131=0,E131=0),F131=0))</f>
        <v/>
      </c>
    </row>
    <row r="132" spans="1:1" hidden="1" x14ac:dyDescent="0.2">
      <c r="A132" s="1" t="str">
        <f>_xll.Assistant.XL.MASQUERLIGNESI(OR(AND(D132=0,E132=0),F132=0))</f>
        <v/>
      </c>
    </row>
    <row r="133" spans="1:1" hidden="1" x14ac:dyDescent="0.2">
      <c r="A133" s="1" t="str">
        <f>_xll.Assistant.XL.MASQUERLIGNESI(OR(AND(D133=0,E133=0),F133=0))</f>
        <v/>
      </c>
    </row>
    <row r="134" spans="1:1" hidden="1" x14ac:dyDescent="0.2">
      <c r="A134" s="1" t="str">
        <f>_xll.Assistant.XL.MASQUERLIGNESI(OR(AND(D134=0,E134=0),F134=0))</f>
        <v/>
      </c>
    </row>
    <row r="135" spans="1:1" hidden="1" x14ac:dyDescent="0.2">
      <c r="A135" s="1" t="str">
        <f>_xll.Assistant.XL.MASQUERLIGNESI(OR(AND(D135=0,E135=0),F135=0))</f>
        <v/>
      </c>
    </row>
    <row r="136" spans="1:1" hidden="1" x14ac:dyDescent="0.2">
      <c r="A136" s="1" t="str">
        <f>_xll.Assistant.XL.MASQUERLIGNESI(OR(AND(D136=0,E136=0),F136=0))</f>
        <v/>
      </c>
    </row>
    <row r="137" spans="1:1" hidden="1" x14ac:dyDescent="0.2">
      <c r="A137" s="1" t="str">
        <f>_xll.Assistant.XL.MASQUERLIGNESI(OR(AND(D137=0,E137=0),F137=0))</f>
        <v/>
      </c>
    </row>
    <row r="138" spans="1:1" hidden="1" x14ac:dyDescent="0.2">
      <c r="A138" s="1" t="str">
        <f>_xll.Assistant.XL.MASQUERLIGNESI(OR(AND(D138=0,E138=0),F138=0))</f>
        <v/>
      </c>
    </row>
    <row r="139" spans="1:1" hidden="1" x14ac:dyDescent="0.2">
      <c r="A139" s="1" t="str">
        <f>_xll.Assistant.XL.MASQUERLIGNESI(OR(AND(D139=0,E139=0),F139=0))</f>
        <v/>
      </c>
    </row>
    <row r="140" spans="1:1" hidden="1" x14ac:dyDescent="0.2">
      <c r="A140" s="1" t="str">
        <f>_xll.Assistant.XL.MASQUERLIGNESI(OR(AND(D140=0,E140=0),F140=0))</f>
        <v/>
      </c>
    </row>
    <row r="141" spans="1:1" hidden="1" x14ac:dyDescent="0.2">
      <c r="A141" s="1" t="str">
        <f>_xll.Assistant.XL.MASQUERLIGNESI(OR(AND(D141=0,E141=0),F141=0))</f>
        <v/>
      </c>
    </row>
    <row r="142" spans="1:1" hidden="1" x14ac:dyDescent="0.2">
      <c r="A142" s="1" t="str">
        <f>_xll.Assistant.XL.MASQUERLIGNESI(OR(AND(D142=0,E142=0),F142=0))</f>
        <v/>
      </c>
    </row>
    <row r="143" spans="1:1" hidden="1" x14ac:dyDescent="0.2">
      <c r="A143" s="1" t="str">
        <f>_xll.Assistant.XL.MASQUERLIGNESI(OR(AND(D143=0,E143=0),F143=0))</f>
        <v/>
      </c>
    </row>
    <row r="144" spans="1:1" hidden="1" x14ac:dyDescent="0.2">
      <c r="A144" s="1" t="str">
        <f>_xll.Assistant.XL.MASQUERLIGNESI(OR(AND(D144=0,E144=0),F144=0))</f>
        <v/>
      </c>
    </row>
    <row r="145" spans="1:1" hidden="1" x14ac:dyDescent="0.2">
      <c r="A145" s="1" t="str">
        <f>_xll.Assistant.XL.MASQUERLIGNESI(OR(AND(D145=0,E145=0),F145=0))</f>
        <v/>
      </c>
    </row>
    <row r="146" spans="1:1" hidden="1" x14ac:dyDescent="0.2">
      <c r="A146" s="1" t="str">
        <f>_xll.Assistant.XL.MASQUERLIGNESI(OR(AND(D146=0,E146=0),F146=0))</f>
        <v/>
      </c>
    </row>
    <row r="147" spans="1:1" hidden="1" x14ac:dyDescent="0.2">
      <c r="A147" s="1" t="str">
        <f>_xll.Assistant.XL.MASQUERLIGNESI(OR(AND(D147=0,E147=0),F147=0))</f>
        <v/>
      </c>
    </row>
    <row r="148" spans="1:1" hidden="1" x14ac:dyDescent="0.2">
      <c r="A148" s="1" t="str">
        <f>_xll.Assistant.XL.MASQUERLIGNESI(OR(AND(D148=0,E148=0),F148=0))</f>
        <v/>
      </c>
    </row>
    <row r="149" spans="1:1" hidden="1" x14ac:dyDescent="0.2">
      <c r="A149" s="1" t="str">
        <f>_xll.Assistant.XL.MASQUERLIGNESI(OR(AND(D149=0,E149=0),F149=0))</f>
        <v/>
      </c>
    </row>
    <row r="150" spans="1:1" hidden="1" x14ac:dyDescent="0.2">
      <c r="A150" s="1" t="str">
        <f>_xll.Assistant.XL.MASQUERLIGNESI(OR(AND(D150=0,E150=0),F150=0))</f>
        <v/>
      </c>
    </row>
    <row r="151" spans="1:1" hidden="1" x14ac:dyDescent="0.2">
      <c r="A151" s="1" t="str">
        <f>_xll.Assistant.XL.MASQUERLIGNESI(OR(AND(D151=0,E151=0),F151=0))</f>
        <v/>
      </c>
    </row>
    <row r="152" spans="1:1" hidden="1" x14ac:dyDescent="0.2">
      <c r="A152" s="1" t="str">
        <f>_xll.Assistant.XL.MASQUERLIGNESI(OR(AND(D152=0,E152=0),F152=0))</f>
        <v/>
      </c>
    </row>
    <row r="153" spans="1:1" hidden="1" x14ac:dyDescent="0.2">
      <c r="A153" s="1" t="str">
        <f>_xll.Assistant.XL.MASQUERLIGNESI(OR(AND(D153=0,E153=0),F153=0))</f>
        <v/>
      </c>
    </row>
    <row r="154" spans="1:1" hidden="1" x14ac:dyDescent="0.2">
      <c r="A154" s="1" t="str">
        <f>_xll.Assistant.XL.MASQUERLIGNESI(OR(AND(D154=0,E154=0),F154=0))</f>
        <v/>
      </c>
    </row>
    <row r="155" spans="1:1" hidden="1" x14ac:dyDescent="0.2">
      <c r="A155" s="1" t="str">
        <f>_xll.Assistant.XL.MASQUERLIGNESI(OR(AND(D155=0,E155=0),F155=0))</f>
        <v/>
      </c>
    </row>
    <row r="156" spans="1:1" hidden="1" x14ac:dyDescent="0.2">
      <c r="A156" s="1" t="str">
        <f>_xll.Assistant.XL.MASQUERLIGNESI(OR(AND(D156=0,E156=0),F156=0))</f>
        <v/>
      </c>
    </row>
    <row r="157" spans="1:1" hidden="1" x14ac:dyDescent="0.2">
      <c r="A157" s="1" t="str">
        <f>_xll.Assistant.XL.MASQUERLIGNESI(OR(AND(D157=0,E157=0),F157=0))</f>
        <v/>
      </c>
    </row>
    <row r="158" spans="1:1" hidden="1" x14ac:dyDescent="0.2">
      <c r="A158" s="1" t="str">
        <f>_xll.Assistant.XL.MASQUERLIGNESI(OR(AND(D158=0,E158=0),F158=0))</f>
        <v/>
      </c>
    </row>
    <row r="159" spans="1:1" hidden="1" x14ac:dyDescent="0.2">
      <c r="A159" s="1" t="str">
        <f>_xll.Assistant.XL.MASQUERLIGNESI(OR(AND(D159=0,E159=0),F159=0))</f>
        <v/>
      </c>
    </row>
    <row r="160" spans="1:1" hidden="1" x14ac:dyDescent="0.2">
      <c r="A160" s="1" t="str">
        <f>_xll.Assistant.XL.MASQUERLIGNESI(OR(AND(D160=0,E160=0),F160=0))</f>
        <v/>
      </c>
    </row>
    <row r="161" spans="1:1" hidden="1" x14ac:dyDescent="0.2">
      <c r="A161" s="1" t="str">
        <f>_xll.Assistant.XL.MASQUERLIGNESI(OR(AND(D161=0,E161=0),F161=0))</f>
        <v/>
      </c>
    </row>
    <row r="162" spans="1:1" hidden="1" x14ac:dyDescent="0.2">
      <c r="A162" s="1" t="str">
        <f>_xll.Assistant.XL.MASQUERLIGNESI(OR(AND(D162=0,E162=0),F162=0))</f>
        <v/>
      </c>
    </row>
    <row r="163" spans="1:1" hidden="1" x14ac:dyDescent="0.2">
      <c r="A163" s="1" t="str">
        <f>_xll.Assistant.XL.MASQUERLIGNESI(OR(AND(D163=0,E163=0),F163=0))</f>
        <v/>
      </c>
    </row>
    <row r="164" spans="1:1" hidden="1" x14ac:dyDescent="0.2">
      <c r="A164" s="1" t="str">
        <f>_xll.Assistant.XL.MASQUERLIGNESI(OR(AND(D164=0,E164=0),F164=0))</f>
        <v/>
      </c>
    </row>
    <row r="165" spans="1:1" hidden="1" x14ac:dyDescent="0.2">
      <c r="A165" s="1" t="str">
        <f>_xll.Assistant.XL.MASQUERLIGNESI(OR(AND(D165=0,E165=0),F165=0))</f>
        <v/>
      </c>
    </row>
    <row r="166" spans="1:1" hidden="1" x14ac:dyDescent="0.2">
      <c r="A166" s="1" t="str">
        <f>_xll.Assistant.XL.MASQUERLIGNESI(OR(AND(D166=0,E166=0),F166=0))</f>
        <v/>
      </c>
    </row>
    <row r="167" spans="1:1" hidden="1" x14ac:dyDescent="0.2">
      <c r="A167" s="1" t="str">
        <f>_xll.Assistant.XL.MASQUERLIGNESI(OR(AND(D167=0,E167=0),F167=0))</f>
        <v/>
      </c>
    </row>
    <row r="168" spans="1:1" hidden="1" x14ac:dyDescent="0.2">
      <c r="A168" s="1" t="str">
        <f>_xll.Assistant.XL.MASQUERLIGNESI(OR(AND(D168=0,E168=0),F168=0))</f>
        <v/>
      </c>
    </row>
    <row r="169" spans="1:1" hidden="1" x14ac:dyDescent="0.2">
      <c r="A169" s="1" t="str">
        <f>_xll.Assistant.XL.MASQUERLIGNESI(OR(AND(D169=0,E169=0),F169=0))</f>
        <v/>
      </c>
    </row>
    <row r="170" spans="1:1" hidden="1" x14ac:dyDescent="0.2">
      <c r="A170" s="1" t="str">
        <f>_xll.Assistant.XL.MASQUERLIGNESI(OR(AND(D170=0,E170=0),F170=0))</f>
        <v/>
      </c>
    </row>
    <row r="171" spans="1:1" hidden="1" x14ac:dyDescent="0.2">
      <c r="A171" s="1" t="str">
        <f>_xll.Assistant.XL.MASQUERLIGNESI(OR(AND(D171=0,E171=0),F171=0))</f>
        <v/>
      </c>
    </row>
    <row r="172" spans="1:1" hidden="1" x14ac:dyDescent="0.2">
      <c r="A172" s="1" t="str">
        <f>_xll.Assistant.XL.MASQUERLIGNESI(OR(AND(D172=0,E172=0),F172=0))</f>
        <v/>
      </c>
    </row>
    <row r="173" spans="1:1" hidden="1" x14ac:dyDescent="0.2">
      <c r="A173" s="1" t="str">
        <f>_xll.Assistant.XL.MASQUERLIGNESI(OR(AND(D173=0,E173=0),F173=0))</f>
        <v/>
      </c>
    </row>
    <row r="174" spans="1:1" hidden="1" x14ac:dyDescent="0.2">
      <c r="A174" s="1" t="str">
        <f>_xll.Assistant.XL.MASQUERLIGNESI(OR(AND(D174=0,E174=0),F174=0))</f>
        <v/>
      </c>
    </row>
    <row r="175" spans="1:1" hidden="1" x14ac:dyDescent="0.2">
      <c r="A175" s="1" t="str">
        <f>_xll.Assistant.XL.MASQUERLIGNESI(OR(AND(D175=0,E175=0),F175=0))</f>
        <v/>
      </c>
    </row>
    <row r="176" spans="1:1" hidden="1" x14ac:dyDescent="0.2">
      <c r="A176" s="1" t="str">
        <f>_xll.Assistant.XL.MASQUERLIGNESI(OR(AND(D176=0,E176=0),F176=0))</f>
        <v/>
      </c>
    </row>
    <row r="177" spans="1:1" hidden="1" x14ac:dyDescent="0.2">
      <c r="A177" s="1" t="str">
        <f>_xll.Assistant.XL.MASQUERLIGNESI(OR(AND(D177=0,E177=0),F177=0))</f>
        <v/>
      </c>
    </row>
    <row r="178" spans="1:1" hidden="1" x14ac:dyDescent="0.2">
      <c r="A178" s="1" t="str">
        <f>_xll.Assistant.XL.MASQUERLIGNESI(OR(AND(D178=0,E178=0),F178=0))</f>
        <v/>
      </c>
    </row>
    <row r="179" spans="1:1" hidden="1" x14ac:dyDescent="0.2">
      <c r="A179" s="1" t="str">
        <f>_xll.Assistant.XL.MASQUERLIGNESI(OR(AND(D179=0,E179=0),F179=0))</f>
        <v/>
      </c>
    </row>
    <row r="180" spans="1:1" hidden="1" x14ac:dyDescent="0.2">
      <c r="A180" s="1" t="str">
        <f>_xll.Assistant.XL.MASQUERLIGNESI(OR(AND(D180=0,E180=0),F180=0))</f>
        <v/>
      </c>
    </row>
    <row r="181" spans="1:1" hidden="1" x14ac:dyDescent="0.2">
      <c r="A181" s="1" t="str">
        <f>_xll.Assistant.XL.MASQUERLIGNESI(OR(AND(D181=0,E181=0),F181=0))</f>
        <v/>
      </c>
    </row>
    <row r="182" spans="1:1" hidden="1" x14ac:dyDescent="0.2">
      <c r="A182" s="1" t="str">
        <f>_xll.Assistant.XL.MASQUERLIGNESI(OR(AND(D182=0,E182=0),F182=0))</f>
        <v/>
      </c>
    </row>
    <row r="183" spans="1:1" hidden="1" x14ac:dyDescent="0.2">
      <c r="A183" s="1" t="str">
        <f>_xll.Assistant.XL.MASQUERLIGNESI(OR(AND(D183=0,E183=0),F183=0))</f>
        <v/>
      </c>
    </row>
    <row r="184" spans="1:1" hidden="1" x14ac:dyDescent="0.2">
      <c r="A184" s="1" t="str">
        <f>_xll.Assistant.XL.MASQUERLIGNESI(OR(AND(D184=0,E184=0),F184=0))</f>
        <v/>
      </c>
    </row>
    <row r="185" spans="1:1" hidden="1" x14ac:dyDescent="0.2">
      <c r="A185" s="1" t="str">
        <f>_xll.Assistant.XL.MASQUERLIGNESI(OR(AND(D185=0,E185=0),F185=0))</f>
        <v/>
      </c>
    </row>
    <row r="186" spans="1:1" hidden="1" x14ac:dyDescent="0.2">
      <c r="A186" s="1" t="str">
        <f>_xll.Assistant.XL.MASQUERLIGNESI(OR(AND(D186=0,E186=0),F186=0))</f>
        <v/>
      </c>
    </row>
    <row r="187" spans="1:1" hidden="1" x14ac:dyDescent="0.2">
      <c r="A187" s="1" t="str">
        <f>_xll.Assistant.XL.MASQUERLIGNESI(OR(AND(D187=0,E187=0),F187=0))</f>
        <v/>
      </c>
    </row>
    <row r="188" spans="1:1" hidden="1" x14ac:dyDescent="0.2">
      <c r="A188" s="1" t="str">
        <f>_xll.Assistant.XL.MASQUERLIGNESI(OR(AND(D188=0,E188=0),F188=0))</f>
        <v/>
      </c>
    </row>
    <row r="189" spans="1:1" hidden="1" x14ac:dyDescent="0.2">
      <c r="A189" s="1" t="str">
        <f>_xll.Assistant.XL.MASQUERLIGNESI(OR(AND(D189=0,E189=0),F189=0))</f>
        <v/>
      </c>
    </row>
    <row r="190" spans="1:1" hidden="1" x14ac:dyDescent="0.2">
      <c r="A190" s="1" t="str">
        <f>_xll.Assistant.XL.MASQUERLIGNESI(OR(AND(D190=0,E190=0),F190=0))</f>
        <v/>
      </c>
    </row>
    <row r="191" spans="1:1" hidden="1" x14ac:dyDescent="0.2">
      <c r="A191" s="1" t="str">
        <f>_xll.Assistant.XL.MASQUERLIGNESI(OR(AND(D191=0,E191=0),F191=0))</f>
        <v/>
      </c>
    </row>
    <row r="192" spans="1:1" hidden="1" x14ac:dyDescent="0.2">
      <c r="A192" s="1" t="str">
        <f>_xll.Assistant.XL.MASQUERLIGNESI(OR(AND(D192=0,E192=0),F192=0))</f>
        <v/>
      </c>
    </row>
    <row r="193" spans="1:1" hidden="1" x14ac:dyDescent="0.2">
      <c r="A193" s="1" t="str">
        <f>_xll.Assistant.XL.MASQUERLIGNESI(OR(AND(D193=0,E193=0),F193=0))</f>
        <v/>
      </c>
    </row>
    <row r="194" spans="1:1" hidden="1" x14ac:dyDescent="0.2">
      <c r="A194" s="1" t="str">
        <f>_xll.Assistant.XL.MASQUERLIGNESI(OR(AND(D194=0,E194=0),F194=0))</f>
        <v/>
      </c>
    </row>
    <row r="195" spans="1:1" hidden="1" x14ac:dyDescent="0.2">
      <c r="A195" s="1" t="str">
        <f>_xll.Assistant.XL.MASQUERLIGNESI(OR(AND(D195=0,E195=0),F195=0))</f>
        <v/>
      </c>
    </row>
    <row r="196" spans="1:1" hidden="1" x14ac:dyDescent="0.2">
      <c r="A196" s="1" t="str">
        <f>_xll.Assistant.XL.MASQUERLIGNESI(OR(AND(D196=0,E196=0),F196=0))</f>
        <v/>
      </c>
    </row>
    <row r="197" spans="1:1" hidden="1" x14ac:dyDescent="0.2">
      <c r="A197" s="1" t="str">
        <f>_xll.Assistant.XL.MASQUERLIGNESI(OR(AND(D197=0,E197=0),F197=0))</f>
        <v/>
      </c>
    </row>
    <row r="198" spans="1:1" hidden="1" x14ac:dyDescent="0.2">
      <c r="A198" s="1" t="str">
        <f>_xll.Assistant.XL.MASQUERLIGNESI(OR(AND(D198=0,E198=0),F198=0))</f>
        <v/>
      </c>
    </row>
    <row r="199" spans="1:1" hidden="1" x14ac:dyDescent="0.2">
      <c r="A199" s="1" t="str">
        <f>_xll.Assistant.XL.MASQUERLIGNESI(OR(AND(D199=0,E199=0),F199=0))</f>
        <v/>
      </c>
    </row>
    <row r="200" spans="1:1" hidden="1" x14ac:dyDescent="0.2">
      <c r="A200" s="1" t="str">
        <f>_xll.Assistant.XL.MASQUERLIGNESI(OR(AND(D200=0,E200=0),F200=0))</f>
        <v/>
      </c>
    </row>
    <row r="201" spans="1:1" hidden="1" x14ac:dyDescent="0.2">
      <c r="A201" s="1" t="str">
        <f>_xll.Assistant.XL.MASQUERLIGNESI(OR(AND(D201=0,E201=0),F201=0))</f>
        <v/>
      </c>
    </row>
    <row r="202" spans="1:1" hidden="1" x14ac:dyDescent="0.2">
      <c r="A202" s="1" t="str">
        <f>_xll.Assistant.XL.MASQUERLIGNESI(OR(AND(D202=0,E202=0),F202=0))</f>
        <v/>
      </c>
    </row>
    <row r="203" spans="1:1" hidden="1" x14ac:dyDescent="0.2">
      <c r="A203" s="1" t="str">
        <f>_xll.Assistant.XL.MASQUERLIGNESI(OR(AND(D203=0,E203=0),F203=0))</f>
        <v/>
      </c>
    </row>
    <row r="204" spans="1:1" hidden="1" x14ac:dyDescent="0.2">
      <c r="A204" s="1" t="str">
        <f>_xll.Assistant.XL.MASQUERLIGNESI(OR(AND(D204=0,E204=0),F204=0))</f>
        <v/>
      </c>
    </row>
    <row r="205" spans="1:1" hidden="1" x14ac:dyDescent="0.2">
      <c r="A205" s="1" t="str">
        <f>_xll.Assistant.XL.MASQUERLIGNESI(OR(AND(D205=0,E205=0),F205=0))</f>
        <v/>
      </c>
    </row>
    <row r="206" spans="1:1" hidden="1" x14ac:dyDescent="0.2">
      <c r="A206" s="1" t="str">
        <f>_xll.Assistant.XL.MASQUERLIGNESI(OR(AND(D206=0,E206=0),F206=0))</f>
        <v/>
      </c>
    </row>
    <row r="207" spans="1:1" hidden="1" x14ac:dyDescent="0.2">
      <c r="A207" s="1" t="str">
        <f>_xll.Assistant.XL.MASQUERLIGNESI(OR(AND(D207=0,E207=0),F207=0))</f>
        <v/>
      </c>
    </row>
    <row r="208" spans="1:1" hidden="1" x14ac:dyDescent="0.2">
      <c r="A208" s="1" t="str">
        <f>_xll.Assistant.XL.MASQUERLIGNESI(OR(AND(D208=0,E208=0),F208=0))</f>
        <v/>
      </c>
    </row>
    <row r="209" spans="1:1" hidden="1" x14ac:dyDescent="0.2">
      <c r="A209" s="1" t="str">
        <f>_xll.Assistant.XL.MASQUERLIGNESI(OR(AND(D209=0,E209=0),F209=0))</f>
        <v/>
      </c>
    </row>
    <row r="210" spans="1:1" hidden="1" x14ac:dyDescent="0.2">
      <c r="A210" s="1" t="str">
        <f>_xll.Assistant.XL.MASQUERLIGNESI(OR(AND(D210=0,E210=0),F210=0))</f>
        <v/>
      </c>
    </row>
    <row r="211" spans="1:1" hidden="1" x14ac:dyDescent="0.2">
      <c r="A211" s="1" t="str">
        <f>_xll.Assistant.XL.MASQUERLIGNESI(OR(AND(D211=0,E211=0),F211=0))</f>
        <v/>
      </c>
    </row>
    <row r="212" spans="1:1" hidden="1" x14ac:dyDescent="0.2">
      <c r="A212" s="1" t="str">
        <f>_xll.Assistant.XL.MASQUERLIGNESI(OR(AND(D212=0,E212=0),F212=0))</f>
        <v/>
      </c>
    </row>
    <row r="213" spans="1:1" hidden="1" x14ac:dyDescent="0.2">
      <c r="A213" s="1" t="str">
        <f>_xll.Assistant.XL.MASQUERLIGNESI(OR(AND(D213=0,E213=0),F213=0))</f>
        <v/>
      </c>
    </row>
    <row r="214" spans="1:1" hidden="1" x14ac:dyDescent="0.2">
      <c r="A214" s="1" t="str">
        <f>_xll.Assistant.XL.MASQUERLIGNESI(OR(AND(D214=0,E214=0),F214=0))</f>
        <v/>
      </c>
    </row>
    <row r="215" spans="1:1" hidden="1" x14ac:dyDescent="0.2">
      <c r="A215" s="1" t="str">
        <f>_xll.Assistant.XL.MASQUERLIGNESI(OR(AND(D215=0,E215=0),F215=0))</f>
        <v/>
      </c>
    </row>
    <row r="216" spans="1:1" hidden="1" x14ac:dyDescent="0.2">
      <c r="A216" s="1" t="str">
        <f>_xll.Assistant.XL.MASQUERLIGNESI(OR(AND(D216=0,E216=0),F216=0))</f>
        <v/>
      </c>
    </row>
    <row r="217" spans="1:1" hidden="1" x14ac:dyDescent="0.2">
      <c r="A217" s="1" t="str">
        <f>_xll.Assistant.XL.MASQUERLIGNESI(OR(AND(D217=0,E217=0),F217=0))</f>
        <v/>
      </c>
    </row>
    <row r="218" spans="1:1" hidden="1" x14ac:dyDescent="0.2">
      <c r="A218" s="1" t="str">
        <f>_xll.Assistant.XL.MASQUERLIGNESI(OR(AND(D218=0,E218=0),F218=0))</f>
        <v/>
      </c>
    </row>
    <row r="219" spans="1:1" hidden="1" x14ac:dyDescent="0.2">
      <c r="A219" s="1" t="str">
        <f>_xll.Assistant.XL.MASQUERLIGNESI(OR(AND(D219=0,E219=0),F219=0))</f>
        <v/>
      </c>
    </row>
    <row r="220" spans="1:1" hidden="1" x14ac:dyDescent="0.2">
      <c r="A220" s="1" t="str">
        <f>_xll.Assistant.XL.MASQUERLIGNESI(OR(AND(D220=0,E220=0),F220=0))</f>
        <v/>
      </c>
    </row>
    <row r="221" spans="1:1" hidden="1" x14ac:dyDescent="0.2">
      <c r="A221" s="1" t="str">
        <f>_xll.Assistant.XL.MASQUERLIGNESI(OR(AND(D221=0,E221=0),F221=0))</f>
        <v/>
      </c>
    </row>
    <row r="222" spans="1:1" hidden="1" x14ac:dyDescent="0.2">
      <c r="A222" s="1" t="str">
        <f>_xll.Assistant.XL.MASQUERLIGNESI(OR(AND(D222=0,E222=0),F222=0))</f>
        <v/>
      </c>
    </row>
    <row r="223" spans="1:1" hidden="1" x14ac:dyDescent="0.2">
      <c r="A223" s="1" t="str">
        <f>_xll.Assistant.XL.MASQUERLIGNESI(OR(AND(D223=0,E223=0),F223=0))</f>
        <v/>
      </c>
    </row>
    <row r="224" spans="1:1" hidden="1" x14ac:dyDescent="0.2">
      <c r="A224" s="1" t="str">
        <f>_xll.Assistant.XL.MASQUERLIGNESI(OR(AND(D224=0,E224=0),F224=0))</f>
        <v/>
      </c>
    </row>
    <row r="225" spans="1:1" hidden="1" x14ac:dyDescent="0.2">
      <c r="A225" s="1" t="str">
        <f>_xll.Assistant.XL.MASQUERLIGNESI(OR(AND(D225=0,E225=0),F225=0))</f>
        <v/>
      </c>
    </row>
    <row r="226" spans="1:1" hidden="1" x14ac:dyDescent="0.2">
      <c r="A226" s="1" t="str">
        <f>_xll.Assistant.XL.MASQUERLIGNESI(OR(AND(D226=0,E226=0),F226=0))</f>
        <v/>
      </c>
    </row>
    <row r="227" spans="1:1" hidden="1" x14ac:dyDescent="0.2">
      <c r="A227" s="1" t="str">
        <f>_xll.Assistant.XL.MASQUERLIGNESI(OR(AND(D227=0,E227=0),F227=0))</f>
        <v/>
      </c>
    </row>
    <row r="228" spans="1:1" hidden="1" x14ac:dyDescent="0.2">
      <c r="A228" s="1" t="str">
        <f>_xll.Assistant.XL.MASQUERLIGNESI(OR(AND(D228=0,E228=0),F228=0))</f>
        <v/>
      </c>
    </row>
    <row r="229" spans="1:1" hidden="1" x14ac:dyDescent="0.2">
      <c r="A229" s="1" t="str">
        <f>_xll.Assistant.XL.MASQUERLIGNESI(OR(AND(D229=0,E229=0),F229=0))</f>
        <v/>
      </c>
    </row>
    <row r="230" spans="1:1" hidden="1" x14ac:dyDescent="0.2">
      <c r="A230" s="1" t="str">
        <f>_xll.Assistant.XL.MASQUERLIGNESI(OR(AND(D230=0,E230=0),F230=0))</f>
        <v/>
      </c>
    </row>
    <row r="231" spans="1:1" hidden="1" x14ac:dyDescent="0.2">
      <c r="A231" s="1" t="str">
        <f>_xll.Assistant.XL.MASQUERLIGNESI(OR(AND(D231=0,E231=0),F231=0))</f>
        <v/>
      </c>
    </row>
    <row r="232" spans="1:1" hidden="1" x14ac:dyDescent="0.2">
      <c r="A232" s="1" t="str">
        <f>_xll.Assistant.XL.MASQUERLIGNESI(OR(AND(D232=0,E232=0),F232=0))</f>
        <v/>
      </c>
    </row>
    <row r="233" spans="1:1" hidden="1" x14ac:dyDescent="0.2">
      <c r="A233" s="1" t="str">
        <f>_xll.Assistant.XL.MASQUERLIGNESI(OR(AND(D233=0,E233=0),F233=0))</f>
        <v/>
      </c>
    </row>
    <row r="234" spans="1:1" hidden="1" x14ac:dyDescent="0.2">
      <c r="A234" s="1" t="str">
        <f>_xll.Assistant.XL.MASQUERLIGNESI(OR(AND(D234=0,E234=0),F234=0))</f>
        <v/>
      </c>
    </row>
    <row r="235" spans="1:1" hidden="1" x14ac:dyDescent="0.2">
      <c r="A235" s="1" t="str">
        <f>_xll.Assistant.XL.MASQUERLIGNESI(OR(AND(D235=0,E235=0),F235=0))</f>
        <v/>
      </c>
    </row>
    <row r="236" spans="1:1" hidden="1" x14ac:dyDescent="0.2">
      <c r="A236" s="1" t="str">
        <f>_xll.Assistant.XL.MASQUERLIGNESI(OR(AND(D236=0,E236=0),F236=0))</f>
        <v/>
      </c>
    </row>
    <row r="237" spans="1:1" hidden="1" x14ac:dyDescent="0.2">
      <c r="A237" s="1" t="str">
        <f>_xll.Assistant.XL.MASQUERLIGNESI(OR(AND(D237=0,E237=0),F237=0))</f>
        <v/>
      </c>
    </row>
    <row r="238" spans="1:1" hidden="1" x14ac:dyDescent="0.2">
      <c r="A238" s="1" t="str">
        <f>_xll.Assistant.XL.MASQUERLIGNESI(OR(AND(D238=0,E238=0),F238=0))</f>
        <v/>
      </c>
    </row>
    <row r="239" spans="1:1" hidden="1" x14ac:dyDescent="0.2">
      <c r="A239" s="1" t="str">
        <f>_xll.Assistant.XL.MASQUERLIGNESI(OR(AND(D239=0,E239=0),F239=0))</f>
        <v/>
      </c>
    </row>
    <row r="240" spans="1:1" hidden="1" x14ac:dyDescent="0.2">
      <c r="A240" s="1" t="str">
        <f>_xll.Assistant.XL.MASQUERLIGNESI(OR(AND(D240=0,E240=0),F240=0))</f>
        <v/>
      </c>
    </row>
    <row r="241" spans="1:1" hidden="1" x14ac:dyDescent="0.2">
      <c r="A241" s="1" t="str">
        <f>_xll.Assistant.XL.MASQUERLIGNESI(OR(AND(D241=0,E241=0),F241=0))</f>
        <v/>
      </c>
    </row>
    <row r="242" spans="1:1" hidden="1" x14ac:dyDescent="0.2">
      <c r="A242" s="1" t="str">
        <f>_xll.Assistant.XL.MASQUERLIGNESI(OR(AND(D242=0,E242=0),F242=0))</f>
        <v/>
      </c>
    </row>
    <row r="243" spans="1:1" hidden="1" x14ac:dyDescent="0.2">
      <c r="A243" s="1" t="str">
        <f>_xll.Assistant.XL.MASQUERLIGNESI(OR(AND(D243=0,E243=0),F243=0))</f>
        <v/>
      </c>
    </row>
    <row r="244" spans="1:1" hidden="1" x14ac:dyDescent="0.2">
      <c r="A244" s="1" t="str">
        <f>_xll.Assistant.XL.MASQUERLIGNESI(OR(AND(D244=0,E244=0),F244=0))</f>
        <v/>
      </c>
    </row>
    <row r="245" spans="1:1" hidden="1" x14ac:dyDescent="0.2">
      <c r="A245" s="1" t="str">
        <f>_xll.Assistant.XL.MASQUERLIGNESI(OR(AND(D245=0,E245=0),F245=0))</f>
        <v/>
      </c>
    </row>
    <row r="246" spans="1:1" hidden="1" x14ac:dyDescent="0.2">
      <c r="A246" s="1" t="str">
        <f>_xll.Assistant.XL.MASQUERLIGNESI(OR(AND(D246=0,E246=0),F246=0))</f>
        <v/>
      </c>
    </row>
    <row r="247" spans="1:1" hidden="1" x14ac:dyDescent="0.2">
      <c r="A247" s="1" t="str">
        <f>_xll.Assistant.XL.MASQUERLIGNESI(OR(AND(D247=0,E247=0),F247=0))</f>
        <v/>
      </c>
    </row>
    <row r="248" spans="1:1" hidden="1" x14ac:dyDescent="0.2">
      <c r="A248" s="1" t="str">
        <f>_xll.Assistant.XL.MASQUERLIGNESI(OR(AND(D248=0,E248=0),F248=0))</f>
        <v/>
      </c>
    </row>
    <row r="249" spans="1:1" hidden="1" x14ac:dyDescent="0.2">
      <c r="A249" s="1" t="str">
        <f>_xll.Assistant.XL.MASQUERLIGNESI(OR(AND(D249=0,E249=0),F249=0))</f>
        <v/>
      </c>
    </row>
    <row r="250" spans="1:1" hidden="1" x14ac:dyDescent="0.2">
      <c r="A250" s="1" t="str">
        <f>_xll.Assistant.XL.MASQUERLIGNESI(OR(AND(D250=0,E250=0),F250=0))</f>
        <v/>
      </c>
    </row>
    <row r="251" spans="1:1" hidden="1" x14ac:dyDescent="0.2">
      <c r="A251" s="1" t="str">
        <f>_xll.Assistant.XL.MASQUERLIGNESI(OR(AND(D251=0,E251=0),F251=0))</f>
        <v/>
      </c>
    </row>
    <row r="252" spans="1:1" hidden="1" x14ac:dyDescent="0.2">
      <c r="A252" s="1" t="str">
        <f>_xll.Assistant.XL.MASQUERLIGNESI(OR(AND(D252=0,E252=0),F252=0))</f>
        <v/>
      </c>
    </row>
    <row r="253" spans="1:1" hidden="1" x14ac:dyDescent="0.2">
      <c r="A253" s="1" t="str">
        <f>_xll.Assistant.XL.MASQUERLIGNESI(OR(AND(D253=0,E253=0),F253=0))</f>
        <v/>
      </c>
    </row>
    <row r="254" spans="1:1" hidden="1" x14ac:dyDescent="0.2">
      <c r="A254" s="1" t="str">
        <f>_xll.Assistant.XL.MASQUERLIGNESI(OR(AND(D254=0,E254=0),F254=0))</f>
        <v/>
      </c>
    </row>
    <row r="255" spans="1:1" hidden="1" x14ac:dyDescent="0.2">
      <c r="A255" s="1" t="str">
        <f>_xll.Assistant.XL.MASQUERLIGNESI(OR(AND(D255=0,E255=0),F255=0))</f>
        <v/>
      </c>
    </row>
    <row r="256" spans="1:1" hidden="1" x14ac:dyDescent="0.2">
      <c r="A256" s="1" t="str">
        <f>_xll.Assistant.XL.MASQUERLIGNESI(OR(AND(D256=0,E256=0),F256=0))</f>
        <v/>
      </c>
    </row>
    <row r="257" spans="1:1" hidden="1" x14ac:dyDescent="0.2">
      <c r="A257" s="1" t="str">
        <f>_xll.Assistant.XL.MASQUERLIGNESI(OR(AND(D257=0,E257=0),F257=0))</f>
        <v/>
      </c>
    </row>
    <row r="258" spans="1:1" hidden="1" x14ac:dyDescent="0.2">
      <c r="A258" s="1" t="str">
        <f>_xll.Assistant.XL.MASQUERLIGNESI(OR(AND(D258=0,E258=0),F258=0))</f>
        <v/>
      </c>
    </row>
    <row r="259" spans="1:1" hidden="1" x14ac:dyDescent="0.2">
      <c r="A259" s="1" t="str">
        <f>_xll.Assistant.XL.MASQUERLIGNESI(OR(AND(D259=0,E259=0),F259=0))</f>
        <v/>
      </c>
    </row>
    <row r="260" spans="1:1" hidden="1" x14ac:dyDescent="0.2">
      <c r="A260" s="1" t="str">
        <f>_xll.Assistant.XL.MASQUERLIGNESI(OR(AND(D260=0,E260=0),F260=0))</f>
        <v/>
      </c>
    </row>
    <row r="261" spans="1:1" hidden="1" x14ac:dyDescent="0.2">
      <c r="A261" s="1" t="str">
        <f>_xll.Assistant.XL.MASQUERLIGNESI(OR(AND(D261=0,E261=0),F261=0))</f>
        <v/>
      </c>
    </row>
    <row r="262" spans="1:1" hidden="1" x14ac:dyDescent="0.2">
      <c r="A262" s="1" t="str">
        <f>_xll.Assistant.XL.MASQUERLIGNESI(OR(AND(D262=0,E262=0),F262=0))</f>
        <v/>
      </c>
    </row>
    <row r="263" spans="1:1" hidden="1" x14ac:dyDescent="0.2">
      <c r="A263" s="1" t="str">
        <f>_xll.Assistant.XL.MASQUERLIGNESI(OR(AND(D263=0,E263=0),F263=0))</f>
        <v/>
      </c>
    </row>
    <row r="264" spans="1:1" hidden="1" x14ac:dyDescent="0.2">
      <c r="A264" s="1" t="str">
        <f>_xll.Assistant.XL.MASQUERLIGNESI(OR(AND(D264=0,E264=0),F264=0))</f>
        <v/>
      </c>
    </row>
    <row r="265" spans="1:1" hidden="1" x14ac:dyDescent="0.2">
      <c r="A265" s="1" t="str">
        <f>_xll.Assistant.XL.MASQUERLIGNESI(OR(AND(D265=0,E265=0),F265=0))</f>
        <v/>
      </c>
    </row>
    <row r="266" spans="1:1" hidden="1" x14ac:dyDescent="0.2">
      <c r="A266" s="1" t="str">
        <f>_xll.Assistant.XL.MASQUERLIGNESI(OR(AND(D266=0,E266=0),F266=0))</f>
        <v/>
      </c>
    </row>
    <row r="267" spans="1:1" hidden="1" x14ac:dyDescent="0.2">
      <c r="A267" s="1" t="str">
        <f>_xll.Assistant.XL.MASQUERLIGNESI(OR(AND(D267=0,E267=0),F267=0))</f>
        <v/>
      </c>
    </row>
    <row r="268" spans="1:1" hidden="1" x14ac:dyDescent="0.2">
      <c r="A268" s="1" t="str">
        <f>_xll.Assistant.XL.MASQUERLIGNESI(OR(AND(D268=0,E268=0),F268=0))</f>
        <v/>
      </c>
    </row>
    <row r="269" spans="1:1" hidden="1" x14ac:dyDescent="0.2">
      <c r="A269" s="1" t="str">
        <f>_xll.Assistant.XL.MASQUERLIGNESI(OR(AND(D269=0,E269=0),F269=0))</f>
        <v/>
      </c>
    </row>
    <row r="270" spans="1:1" hidden="1" x14ac:dyDescent="0.2">
      <c r="A270" s="1" t="str">
        <f>_xll.Assistant.XL.MASQUERLIGNESI(OR(AND(D270=0,E270=0),F270=0))</f>
        <v/>
      </c>
    </row>
    <row r="271" spans="1:1" hidden="1" x14ac:dyDescent="0.2">
      <c r="A271" s="1" t="str">
        <f>_xll.Assistant.XL.MASQUERLIGNESI(OR(AND(D271=0,E271=0),F271=0))</f>
        <v/>
      </c>
    </row>
    <row r="272" spans="1:1" hidden="1" x14ac:dyDescent="0.2">
      <c r="A272" s="1" t="str">
        <f>_xll.Assistant.XL.MASQUERLIGNESI(OR(AND(D272=0,E272=0),F272=0))</f>
        <v/>
      </c>
    </row>
    <row r="273" spans="1:1" hidden="1" x14ac:dyDescent="0.2">
      <c r="A273" s="1" t="str">
        <f>_xll.Assistant.XL.MASQUERLIGNESI(OR(AND(D273=0,E273=0),F273=0))</f>
        <v/>
      </c>
    </row>
    <row r="274" spans="1:1" hidden="1" x14ac:dyDescent="0.2">
      <c r="A274" s="1" t="str">
        <f>_xll.Assistant.XL.MASQUERLIGNESI(OR(AND(D274=0,E274=0),F274=0))</f>
        <v/>
      </c>
    </row>
    <row r="275" spans="1:1" hidden="1" x14ac:dyDescent="0.2">
      <c r="A275" s="1" t="str">
        <f>_xll.Assistant.XL.MASQUERLIGNESI(OR(AND(D275=0,E275=0),F275=0))</f>
        <v/>
      </c>
    </row>
    <row r="276" spans="1:1" hidden="1" x14ac:dyDescent="0.2">
      <c r="A276" s="1" t="str">
        <f>_xll.Assistant.XL.MASQUERLIGNESI(OR(AND(D276=0,E276=0),F276=0))</f>
        <v/>
      </c>
    </row>
    <row r="277" spans="1:1" hidden="1" x14ac:dyDescent="0.2">
      <c r="A277" s="1" t="str">
        <f>_xll.Assistant.XL.MASQUERLIGNESI(OR(AND(D277=0,E277=0),F277=0))</f>
        <v/>
      </c>
    </row>
    <row r="278" spans="1:1" hidden="1" x14ac:dyDescent="0.2">
      <c r="A278" s="1" t="str">
        <f>_xll.Assistant.XL.MASQUERLIGNESI(OR(AND(D278=0,E278=0),F278=0))</f>
        <v/>
      </c>
    </row>
    <row r="279" spans="1:1" hidden="1" x14ac:dyDescent="0.2">
      <c r="A279" s="1" t="str">
        <f>_xll.Assistant.XL.MASQUERLIGNESI(OR(AND(D279=0,E279=0),F279=0))</f>
        <v/>
      </c>
    </row>
    <row r="280" spans="1:1" hidden="1" x14ac:dyDescent="0.2">
      <c r="A280" s="1" t="str">
        <f>_xll.Assistant.XL.MASQUERLIGNESI(OR(AND(D280=0,E280=0),F280=0))</f>
        <v/>
      </c>
    </row>
    <row r="281" spans="1:1" hidden="1" x14ac:dyDescent="0.2">
      <c r="A281" s="1" t="str">
        <f>_xll.Assistant.XL.MASQUERLIGNESI(OR(AND(D281=0,E281=0),F281=0))</f>
        <v/>
      </c>
    </row>
    <row r="282" spans="1:1" hidden="1" x14ac:dyDescent="0.2">
      <c r="A282" s="1" t="str">
        <f>_xll.Assistant.XL.MASQUERLIGNESI(OR(AND(D282=0,E282=0),F282=0))</f>
        <v/>
      </c>
    </row>
    <row r="283" spans="1:1" hidden="1" x14ac:dyDescent="0.2">
      <c r="A283" s="1" t="str">
        <f>_xll.Assistant.XL.MASQUERLIGNESI(OR(AND(D283=0,E283=0),F283=0))</f>
        <v/>
      </c>
    </row>
    <row r="284" spans="1:1" hidden="1" x14ac:dyDescent="0.2">
      <c r="A284" s="1" t="str">
        <f>_xll.Assistant.XL.MASQUERLIGNESI(OR(AND(D284=0,E284=0),F284=0))</f>
        <v/>
      </c>
    </row>
    <row r="285" spans="1:1" hidden="1" x14ac:dyDescent="0.2">
      <c r="A285" s="1" t="str">
        <f>_xll.Assistant.XL.MASQUERLIGNESI(OR(AND(D285=0,E285=0),F285=0))</f>
        <v/>
      </c>
    </row>
    <row r="286" spans="1:1" hidden="1" x14ac:dyDescent="0.2">
      <c r="A286" s="1" t="str">
        <f>_xll.Assistant.XL.MASQUERLIGNESI(OR(AND(D286=0,E286=0),F286=0))</f>
        <v/>
      </c>
    </row>
    <row r="287" spans="1:1" hidden="1" x14ac:dyDescent="0.2">
      <c r="A287" s="1" t="str">
        <f>_xll.Assistant.XL.MASQUERLIGNESI(OR(AND(D287=0,E287=0),F287=0))</f>
        <v/>
      </c>
    </row>
    <row r="288" spans="1:1" hidden="1" x14ac:dyDescent="0.2">
      <c r="A288" s="1" t="str">
        <f>_xll.Assistant.XL.MASQUERLIGNESI(OR(AND(D288=0,E288=0),F288=0))</f>
        <v/>
      </c>
    </row>
    <row r="289" spans="1:1" hidden="1" x14ac:dyDescent="0.2">
      <c r="A289" s="1" t="str">
        <f>_xll.Assistant.XL.MASQUERLIGNESI(OR(AND(D289=0,E289=0),F289=0))</f>
        <v/>
      </c>
    </row>
    <row r="290" spans="1:1" hidden="1" x14ac:dyDescent="0.2">
      <c r="A290" s="1" t="str">
        <f>_xll.Assistant.XL.MASQUERLIGNESI(OR(AND(D290=0,E290=0),F290=0))</f>
        <v/>
      </c>
    </row>
    <row r="291" spans="1:1" hidden="1" x14ac:dyDescent="0.2">
      <c r="A291" s="1" t="str">
        <f>_xll.Assistant.XL.MASQUERLIGNESI(OR(AND(D291=0,E291=0),F291=0))</f>
        <v/>
      </c>
    </row>
    <row r="292" spans="1:1" hidden="1" x14ac:dyDescent="0.2">
      <c r="A292" s="1" t="str">
        <f>_xll.Assistant.XL.MASQUERLIGNESI(OR(AND(D292=0,E292=0),F292=0))</f>
        <v/>
      </c>
    </row>
    <row r="293" spans="1:1" hidden="1" x14ac:dyDescent="0.2">
      <c r="A293" s="1" t="str">
        <f>_xll.Assistant.XL.MASQUERLIGNESI(OR(AND(D293=0,E293=0),F293=0))</f>
        <v/>
      </c>
    </row>
    <row r="294" spans="1:1" hidden="1" x14ac:dyDescent="0.2">
      <c r="A294" s="1" t="str">
        <f>_xll.Assistant.XL.MASQUERLIGNESI(OR(AND(D294=0,E294=0),F294=0))</f>
        <v/>
      </c>
    </row>
    <row r="295" spans="1:1" hidden="1" x14ac:dyDescent="0.2">
      <c r="A295" s="1" t="str">
        <f>_xll.Assistant.XL.MASQUERLIGNESI(OR(AND(D295=0,E295=0),F295=0))</f>
        <v/>
      </c>
    </row>
    <row r="296" spans="1:1" hidden="1" x14ac:dyDescent="0.2">
      <c r="A296" s="1" t="str">
        <f>_xll.Assistant.XL.MASQUERLIGNESI(OR(AND(D296=0,E296=0),F296=0))</f>
        <v/>
      </c>
    </row>
    <row r="297" spans="1:1" hidden="1" x14ac:dyDescent="0.2">
      <c r="A297" s="1" t="str">
        <f>_xll.Assistant.XL.MASQUERLIGNESI(OR(AND(D297=0,E297=0),F297=0))</f>
        <v/>
      </c>
    </row>
    <row r="298" spans="1:1" hidden="1" x14ac:dyDescent="0.2">
      <c r="A298" s="1" t="str">
        <f>_xll.Assistant.XL.MASQUERLIGNESI(OR(AND(D298=0,E298=0),F298=0))</f>
        <v/>
      </c>
    </row>
    <row r="299" spans="1:1" hidden="1" x14ac:dyDescent="0.2">
      <c r="A299" s="1" t="str">
        <f>_xll.Assistant.XL.MASQUERLIGNESI(OR(AND(D299=0,E299=0),F299=0))</f>
        <v/>
      </c>
    </row>
    <row r="300" spans="1:1" hidden="1" x14ac:dyDescent="0.2">
      <c r="A300" s="1" t="str">
        <f>_xll.Assistant.XL.MASQUERLIGNESI(OR(AND(D300=0,E300=0),F300=0))</f>
        <v/>
      </c>
    </row>
    <row r="301" spans="1:1" hidden="1" x14ac:dyDescent="0.2">
      <c r="A301" s="1" t="str">
        <f>_xll.Assistant.XL.MASQUERLIGNESI(OR(AND(D301=0,E301=0),F301=0))</f>
        <v/>
      </c>
    </row>
    <row r="302" spans="1:1" hidden="1" x14ac:dyDescent="0.2">
      <c r="A302" s="1" t="str">
        <f>_xll.Assistant.XL.MASQUERLIGNESI(OR(AND(D302=0,E302=0),F302=0))</f>
        <v/>
      </c>
    </row>
    <row r="303" spans="1:1" hidden="1" x14ac:dyDescent="0.2">
      <c r="A303" s="1" t="str">
        <f>_xll.Assistant.XL.MASQUERLIGNESI(OR(AND(D303=0,E303=0),F303=0))</f>
        <v/>
      </c>
    </row>
    <row r="304" spans="1:1" hidden="1" x14ac:dyDescent="0.2">
      <c r="A304" s="1" t="str">
        <f>_xll.Assistant.XL.MASQUERLIGNESI(OR(AND(D304=0,E304=0),F304=0))</f>
        <v/>
      </c>
    </row>
    <row r="305" spans="1:1" hidden="1" x14ac:dyDescent="0.2">
      <c r="A305" s="1" t="str">
        <f>_xll.Assistant.XL.MASQUERLIGNESI(OR(AND(D305=0,E305=0),F305=0))</f>
        <v/>
      </c>
    </row>
    <row r="306" spans="1:1" hidden="1" x14ac:dyDescent="0.2">
      <c r="A306" s="1" t="str">
        <f>_xll.Assistant.XL.MASQUERLIGNESI(OR(AND(D306=0,E306=0),F306=0))</f>
        <v/>
      </c>
    </row>
    <row r="307" spans="1:1" hidden="1" x14ac:dyDescent="0.2">
      <c r="A307" s="1" t="str">
        <f>_xll.Assistant.XL.MASQUERLIGNESI(OR(AND(D307=0,E307=0),F307=0))</f>
        <v/>
      </c>
    </row>
    <row r="308" spans="1:1" hidden="1" x14ac:dyDescent="0.2">
      <c r="A308" s="1" t="str">
        <f>_xll.Assistant.XL.MASQUERLIGNESI(OR(AND(D308=0,E308=0),F308=0))</f>
        <v/>
      </c>
    </row>
    <row r="309" spans="1:1" hidden="1" x14ac:dyDescent="0.2">
      <c r="A309" s="1" t="str">
        <f>_xll.Assistant.XL.MASQUERLIGNESI(OR(AND(D309=0,E309=0),F309=0))</f>
        <v/>
      </c>
    </row>
    <row r="310" spans="1:1" hidden="1" x14ac:dyDescent="0.2">
      <c r="A310" s="1" t="str">
        <f>_xll.Assistant.XL.MASQUERLIGNESI(OR(AND(D310=0,E310=0),F310=0))</f>
        <v/>
      </c>
    </row>
    <row r="311" spans="1:1" hidden="1" x14ac:dyDescent="0.2">
      <c r="A311" s="1" t="str">
        <f>_xll.Assistant.XL.MASQUERLIGNESI(OR(AND(D311=0,E311=0),F311=0))</f>
        <v/>
      </c>
    </row>
    <row r="312" spans="1:1" hidden="1" x14ac:dyDescent="0.2">
      <c r="A312" s="1" t="str">
        <f>_xll.Assistant.XL.MASQUERLIGNESI(OR(AND(D312=0,E312=0),F312=0))</f>
        <v/>
      </c>
    </row>
    <row r="313" spans="1:1" hidden="1" x14ac:dyDescent="0.2">
      <c r="A313" s="1" t="str">
        <f>_xll.Assistant.XL.MASQUERLIGNESI(OR(AND(D313=0,E313=0),F313=0))</f>
        <v/>
      </c>
    </row>
    <row r="314" spans="1:1" hidden="1" x14ac:dyDescent="0.2">
      <c r="A314" s="1" t="str">
        <f>_xll.Assistant.XL.MASQUERLIGNESI(OR(AND(D314=0,E314=0),F314=0))</f>
        <v/>
      </c>
    </row>
    <row r="315" spans="1:1" hidden="1" x14ac:dyDescent="0.2">
      <c r="A315" s="1" t="str">
        <f>_xll.Assistant.XL.MASQUERLIGNESI(OR(AND(D315=0,E315=0),F315=0))</f>
        <v/>
      </c>
    </row>
    <row r="316" spans="1:1" hidden="1" x14ac:dyDescent="0.2">
      <c r="A316" s="1" t="str">
        <f>_xll.Assistant.XL.MASQUERLIGNESI(OR(AND(D316=0,E316=0),F316=0))</f>
        <v/>
      </c>
    </row>
    <row r="317" spans="1:1" hidden="1" x14ac:dyDescent="0.2">
      <c r="A317" s="1" t="str">
        <f>_xll.Assistant.XL.MASQUERLIGNESI(OR(AND(D317=0,E317=0),F317=0))</f>
        <v/>
      </c>
    </row>
    <row r="318" spans="1:1" hidden="1" x14ac:dyDescent="0.2">
      <c r="A318" s="1" t="str">
        <f>_xll.Assistant.XL.MASQUERLIGNESI(OR(AND(D318=0,E318=0),F318=0))</f>
        <v/>
      </c>
    </row>
    <row r="319" spans="1:1" hidden="1" x14ac:dyDescent="0.2">
      <c r="A319" s="1" t="str">
        <f>_xll.Assistant.XL.MASQUERLIGNESI(OR(AND(D319=0,E319=0),F319=0))</f>
        <v/>
      </c>
    </row>
    <row r="320" spans="1:1" hidden="1" x14ac:dyDescent="0.2">
      <c r="A320" s="1" t="str">
        <f>_xll.Assistant.XL.MASQUERLIGNESI(OR(AND(D320=0,E320=0),F320=0))</f>
        <v/>
      </c>
    </row>
    <row r="321" spans="1:1" hidden="1" x14ac:dyDescent="0.2">
      <c r="A321" s="1" t="str">
        <f>_xll.Assistant.XL.MASQUERLIGNESI(OR(AND(D321=0,E321=0),F321=0))</f>
        <v/>
      </c>
    </row>
    <row r="322" spans="1:1" hidden="1" x14ac:dyDescent="0.2">
      <c r="A322" s="1" t="str">
        <f>_xll.Assistant.XL.MASQUERLIGNESI(OR(AND(D322=0,E322=0),F322=0))</f>
        <v/>
      </c>
    </row>
    <row r="323" spans="1:1" hidden="1" x14ac:dyDescent="0.2">
      <c r="A323" s="1" t="str">
        <f>_xll.Assistant.XL.MASQUERLIGNESI(OR(AND(D323=0,E323=0),F323=0))</f>
        <v/>
      </c>
    </row>
    <row r="324" spans="1:1" hidden="1" x14ac:dyDescent="0.2">
      <c r="A324" s="1" t="str">
        <f>_xll.Assistant.XL.MASQUERLIGNESI(OR(AND(D324=0,E324=0),F324=0))</f>
        <v/>
      </c>
    </row>
    <row r="325" spans="1:1" hidden="1" x14ac:dyDescent="0.2">
      <c r="A325" s="1" t="str">
        <f>_xll.Assistant.XL.MASQUERLIGNESI(OR(AND(D325=0,E325=0),F325=0))</f>
        <v/>
      </c>
    </row>
    <row r="326" spans="1:1" hidden="1" x14ac:dyDescent="0.2">
      <c r="A326" s="1" t="str">
        <f>_xll.Assistant.XL.MASQUERLIGNESI(OR(AND(D326=0,E326=0),F326=0))</f>
        <v/>
      </c>
    </row>
    <row r="327" spans="1:1" hidden="1" x14ac:dyDescent="0.2">
      <c r="A327" s="1" t="str">
        <f>_xll.Assistant.XL.MASQUERLIGNESI(OR(AND(D327=0,E327=0),F327=0))</f>
        <v/>
      </c>
    </row>
    <row r="328" spans="1:1" hidden="1" x14ac:dyDescent="0.2">
      <c r="A328" s="1" t="str">
        <f>_xll.Assistant.XL.MASQUERLIGNESI(OR(AND(D328=0,E328=0),F328=0))</f>
        <v/>
      </c>
    </row>
    <row r="329" spans="1:1" hidden="1" x14ac:dyDescent="0.2">
      <c r="A329" s="1" t="str">
        <f>_xll.Assistant.XL.MASQUERLIGNESI(OR(AND(D329=0,E329=0),F329=0))</f>
        <v/>
      </c>
    </row>
    <row r="330" spans="1:1" hidden="1" x14ac:dyDescent="0.2">
      <c r="A330" s="1" t="str">
        <f>_xll.Assistant.XL.MASQUERLIGNESI(OR(AND(D330=0,E330=0),F330=0))</f>
        <v/>
      </c>
    </row>
    <row r="331" spans="1:1" hidden="1" x14ac:dyDescent="0.2">
      <c r="A331" s="1" t="str">
        <f>_xll.Assistant.XL.MASQUERLIGNESI(OR(AND(D331=0,E331=0),F331=0))</f>
        <v/>
      </c>
    </row>
    <row r="332" spans="1:1" hidden="1" x14ac:dyDescent="0.2">
      <c r="A332" s="1" t="str">
        <f>_xll.Assistant.XL.MASQUERLIGNESI(OR(AND(D332=0,E332=0),F332=0))</f>
        <v/>
      </c>
    </row>
    <row r="333" spans="1:1" hidden="1" x14ac:dyDescent="0.2">
      <c r="A333" s="1" t="str">
        <f>_xll.Assistant.XL.MASQUERLIGNESI(OR(AND(D333=0,E333=0),F333=0))</f>
        <v/>
      </c>
    </row>
    <row r="334" spans="1:1" hidden="1" x14ac:dyDescent="0.2">
      <c r="A334" s="1" t="str">
        <f>_xll.Assistant.XL.MASQUERLIGNESI(OR(AND(D334=0,E334=0),F334=0))</f>
        <v/>
      </c>
    </row>
    <row r="335" spans="1:1" hidden="1" x14ac:dyDescent="0.2">
      <c r="A335" s="1" t="str">
        <f>_xll.Assistant.XL.MASQUERLIGNESI(OR(AND(D335=0,E335=0),F335=0))</f>
        <v/>
      </c>
    </row>
    <row r="336" spans="1:1" hidden="1" x14ac:dyDescent="0.2">
      <c r="A336" s="1" t="str">
        <f>_xll.Assistant.XL.MASQUERLIGNESI(OR(AND(D336=0,E336=0),F336=0))</f>
        <v/>
      </c>
    </row>
    <row r="337" spans="1:1" hidden="1" x14ac:dyDescent="0.2">
      <c r="A337" s="1" t="str">
        <f>_xll.Assistant.XL.MASQUERLIGNESI(OR(AND(D337=0,E337=0),F337=0))</f>
        <v/>
      </c>
    </row>
    <row r="338" spans="1:1" hidden="1" x14ac:dyDescent="0.2">
      <c r="A338" s="1" t="str">
        <f>_xll.Assistant.XL.MASQUERLIGNESI(OR(AND(D338=0,E338=0),F338=0))</f>
        <v/>
      </c>
    </row>
    <row r="339" spans="1:1" hidden="1" x14ac:dyDescent="0.2">
      <c r="A339" s="1" t="str">
        <f>_xll.Assistant.XL.MASQUERLIGNESI(OR(AND(D339=0,E339=0),F339=0))</f>
        <v/>
      </c>
    </row>
    <row r="340" spans="1:1" hidden="1" x14ac:dyDescent="0.2">
      <c r="A340" s="1" t="str">
        <f>_xll.Assistant.XL.MASQUERLIGNESI(OR(AND(D340=0,E340=0),F340=0))</f>
        <v/>
      </c>
    </row>
    <row r="341" spans="1:1" hidden="1" x14ac:dyDescent="0.2">
      <c r="A341" s="1" t="str">
        <f>_xll.Assistant.XL.MASQUERLIGNESI(OR(AND(D341=0,E341=0),F341=0))</f>
        <v/>
      </c>
    </row>
    <row r="342" spans="1:1" hidden="1" x14ac:dyDescent="0.2">
      <c r="A342" s="1" t="str">
        <f>_xll.Assistant.XL.MASQUERLIGNESI(OR(AND(D342=0,E342=0),F342=0))</f>
        <v/>
      </c>
    </row>
    <row r="343" spans="1:1" hidden="1" x14ac:dyDescent="0.2">
      <c r="A343" s="1" t="str">
        <f>_xll.Assistant.XL.MASQUERLIGNESI(OR(AND(D343=0,E343=0),F343=0))</f>
        <v/>
      </c>
    </row>
    <row r="344" spans="1:1" hidden="1" x14ac:dyDescent="0.2">
      <c r="A344" s="1" t="str">
        <f>_xll.Assistant.XL.MASQUERLIGNESI(OR(AND(D344=0,E344=0),F344=0))</f>
        <v/>
      </c>
    </row>
    <row r="345" spans="1:1" hidden="1" x14ac:dyDescent="0.2">
      <c r="A345" s="1" t="str">
        <f>_xll.Assistant.XL.MASQUERLIGNESI(OR(AND(D345=0,E345=0),F345=0))</f>
        <v/>
      </c>
    </row>
    <row r="346" spans="1:1" hidden="1" x14ac:dyDescent="0.2">
      <c r="A346" s="1" t="str">
        <f>_xll.Assistant.XL.MASQUERLIGNESI(OR(AND(D346=0,E346=0),F346=0))</f>
        <v/>
      </c>
    </row>
    <row r="347" spans="1:1" hidden="1" x14ac:dyDescent="0.2">
      <c r="A347" s="1" t="str">
        <f>_xll.Assistant.XL.MASQUERLIGNESI(OR(AND(D347=0,E347=0),F347=0))</f>
        <v/>
      </c>
    </row>
    <row r="348" spans="1:1" hidden="1" x14ac:dyDescent="0.2">
      <c r="A348" s="1" t="str">
        <f>_xll.Assistant.XL.MASQUERLIGNESI(OR(AND(D348=0,E348=0),F348=0))</f>
        <v/>
      </c>
    </row>
    <row r="349" spans="1:1" hidden="1" x14ac:dyDescent="0.2">
      <c r="A349" s="1" t="str">
        <f>_xll.Assistant.XL.MASQUERLIGNESI(OR(AND(D349=0,E349=0),F349=0))</f>
        <v/>
      </c>
    </row>
    <row r="350" spans="1:1" hidden="1" x14ac:dyDescent="0.2">
      <c r="A350" s="1" t="str">
        <f>_xll.Assistant.XL.MASQUERLIGNESI(OR(AND(D350=0,E350=0),F350=0))</f>
        <v/>
      </c>
    </row>
    <row r="351" spans="1:1" hidden="1" x14ac:dyDescent="0.2">
      <c r="A351" s="1" t="str">
        <f>_xll.Assistant.XL.MASQUERLIGNESI(OR(AND(D351=0,E351=0),F351=0))</f>
        <v/>
      </c>
    </row>
    <row r="352" spans="1:1" hidden="1" x14ac:dyDescent="0.2">
      <c r="A352" s="1" t="str">
        <f>_xll.Assistant.XL.MASQUERLIGNESI(OR(AND(D352=0,E352=0),F352=0))</f>
        <v/>
      </c>
    </row>
    <row r="353" spans="1:1" hidden="1" x14ac:dyDescent="0.2">
      <c r="A353" s="1" t="str">
        <f>_xll.Assistant.XL.MASQUERLIGNESI(OR(AND(D353=0,E353=0),F353=0))</f>
        <v/>
      </c>
    </row>
    <row r="354" spans="1:1" hidden="1" x14ac:dyDescent="0.2">
      <c r="A354" s="1" t="str">
        <f>_xll.Assistant.XL.MASQUERLIGNESI(OR(AND(D354=0,E354=0),F354=0))</f>
        <v/>
      </c>
    </row>
    <row r="355" spans="1:1" hidden="1" x14ac:dyDescent="0.2">
      <c r="A355" s="1" t="str">
        <f>_xll.Assistant.XL.MASQUERLIGNESI(OR(AND(D355=0,E355=0),F355=0))</f>
        <v/>
      </c>
    </row>
    <row r="356" spans="1:1" hidden="1" x14ac:dyDescent="0.2">
      <c r="A356" s="1" t="str">
        <f>_xll.Assistant.XL.MASQUERLIGNESI(OR(AND(D356=0,E356=0),F356=0))</f>
        <v/>
      </c>
    </row>
    <row r="357" spans="1:1" hidden="1" x14ac:dyDescent="0.2">
      <c r="A357" s="1" t="str">
        <f>_xll.Assistant.XL.MASQUERLIGNESI(OR(AND(D357=0,E357=0),F357=0))</f>
        <v/>
      </c>
    </row>
    <row r="358" spans="1:1" hidden="1" x14ac:dyDescent="0.2">
      <c r="A358" s="1" t="str">
        <f>_xll.Assistant.XL.MASQUERLIGNESI(OR(AND(D358=0,E358=0),F358=0))</f>
        <v/>
      </c>
    </row>
    <row r="359" spans="1:1" hidden="1" x14ac:dyDescent="0.2">
      <c r="A359" s="1" t="str">
        <f>_xll.Assistant.XL.MASQUERLIGNESI(OR(AND(D359=0,E359=0),F359=0))</f>
        <v/>
      </c>
    </row>
    <row r="360" spans="1:1" hidden="1" x14ac:dyDescent="0.2">
      <c r="A360" s="1" t="str">
        <f>_xll.Assistant.XL.MASQUERLIGNESI(OR(AND(D360=0,E360=0),F360=0))</f>
        <v/>
      </c>
    </row>
    <row r="361" spans="1:1" hidden="1" x14ac:dyDescent="0.2">
      <c r="A361" s="1" t="str">
        <f>_xll.Assistant.XL.MASQUERLIGNESI(OR(AND(D361=0,E361=0),F361=0))</f>
        <v/>
      </c>
    </row>
    <row r="362" spans="1:1" hidden="1" x14ac:dyDescent="0.2">
      <c r="A362" s="1" t="str">
        <f>_xll.Assistant.XL.MASQUERLIGNESI(OR(AND(D362=0,E362=0),F362=0))</f>
        <v/>
      </c>
    </row>
    <row r="363" spans="1:1" hidden="1" x14ac:dyDescent="0.2">
      <c r="A363" s="1" t="str">
        <f>_xll.Assistant.XL.MASQUERLIGNESI(OR(AND(D363=0,E363=0),F363=0))</f>
        <v/>
      </c>
    </row>
    <row r="364" spans="1:1" hidden="1" x14ac:dyDescent="0.2">
      <c r="A364" s="1" t="str">
        <f>_xll.Assistant.XL.MASQUERLIGNESI(OR(AND(D364=0,E364=0),F364=0))</f>
        <v/>
      </c>
    </row>
    <row r="365" spans="1:1" hidden="1" x14ac:dyDescent="0.2">
      <c r="A365" s="1" t="str">
        <f>_xll.Assistant.XL.MASQUERLIGNESI(OR(AND(D365=0,E365=0),F365=0))</f>
        <v/>
      </c>
    </row>
    <row r="366" spans="1:1" hidden="1" x14ac:dyDescent="0.2">
      <c r="A366" s="1" t="str">
        <f>_xll.Assistant.XL.MASQUERLIGNESI(OR(AND(D366=0,E366=0),F366=0))</f>
        <v/>
      </c>
    </row>
    <row r="367" spans="1:1" hidden="1" x14ac:dyDescent="0.2">
      <c r="A367" s="1" t="str">
        <f>_xll.Assistant.XL.MASQUERLIGNESI(OR(AND(D367=0,E367=0),F367=0))</f>
        <v/>
      </c>
    </row>
    <row r="368" spans="1:1" hidden="1" x14ac:dyDescent="0.2">
      <c r="A368" s="1" t="str">
        <f>_xll.Assistant.XL.MASQUERLIGNESI(OR(AND(D368=0,E368=0),F368=0))</f>
        <v/>
      </c>
    </row>
    <row r="369" spans="1:5" hidden="1" x14ac:dyDescent="0.2">
      <c r="A369" s="1" t="str">
        <f>_xll.Assistant.XL.MASQUERLIGNESI(OR(AND(D369=0,E369=0),F369=0))</f>
        <v/>
      </c>
    </row>
    <row r="370" spans="1:5" hidden="1" x14ac:dyDescent="0.2">
      <c r="A370" s="1" t="str">
        <f>_xll.Assistant.XL.MASQUERLIGNESI(OR(AND(D370=0,E370=0),F370=0))</f>
        <v/>
      </c>
      <c r="E370" s="5"/>
    </row>
    <row r="371" spans="1:5" hidden="1" x14ac:dyDescent="0.2">
      <c r="A371" s="1" t="str">
        <f>_xll.Assistant.XL.MASQUERLIGNESI(OR(AND(D371=0,E371=0),F371=0))</f>
        <v/>
      </c>
    </row>
    <row r="372" spans="1:5" hidden="1" x14ac:dyDescent="0.2">
      <c r="A372" s="1" t="str">
        <f>_xll.Assistant.XL.MASQUERLIGNESI(OR(AND(D372=0,E372=0),F372=0))</f>
        <v/>
      </c>
    </row>
    <row r="373" spans="1:5" hidden="1" x14ac:dyDescent="0.2">
      <c r="A373" s="1" t="str">
        <f>_xll.Assistant.XL.MASQUERLIGNESI(OR(AND(D373=0,E373=0),F373=0))</f>
        <v/>
      </c>
    </row>
    <row r="374" spans="1:5" hidden="1" x14ac:dyDescent="0.2">
      <c r="A374" s="1" t="str">
        <f>_xll.Assistant.XL.MASQUERLIGNESI(OR(AND(D374=0,E374=0),F374=0))</f>
        <v/>
      </c>
    </row>
    <row r="375" spans="1:5" hidden="1" x14ac:dyDescent="0.2">
      <c r="A375" s="1" t="str">
        <f>_xll.Assistant.XL.MASQUERLIGNESI(OR(AND(D375=0,E375=0),F375=0))</f>
        <v/>
      </c>
    </row>
    <row r="376" spans="1:5" hidden="1" x14ac:dyDescent="0.2">
      <c r="A376" s="1" t="str">
        <f>_xll.Assistant.XL.MASQUERLIGNESI(OR(AND(D376=0,E376=0),F376=0))</f>
        <v/>
      </c>
    </row>
    <row r="377" spans="1:5" hidden="1" x14ac:dyDescent="0.2">
      <c r="A377" s="1" t="str">
        <f>_xll.Assistant.XL.MASQUERLIGNESI(OR(AND(D377=0,E377=0),F377=0))</f>
        <v/>
      </c>
    </row>
    <row r="378" spans="1:5" hidden="1" x14ac:dyDescent="0.2">
      <c r="A378" s="1" t="str">
        <f>_xll.Assistant.XL.MASQUERLIGNESI(OR(AND(D378=0,E378=0),F378=0))</f>
        <v/>
      </c>
    </row>
    <row r="379" spans="1:5" hidden="1" x14ac:dyDescent="0.2">
      <c r="A379" s="1" t="str">
        <f>_xll.Assistant.XL.MASQUERLIGNESI(OR(AND(D379=0,E379=0),F379=0))</f>
        <v/>
      </c>
    </row>
    <row r="380" spans="1:5" hidden="1" x14ac:dyDescent="0.2">
      <c r="A380" s="1" t="str">
        <f>_xll.Assistant.XL.MASQUERLIGNESI(OR(AND(D380=0,E380=0),F380=0))</f>
        <v/>
      </c>
    </row>
    <row r="381" spans="1:5" hidden="1" x14ac:dyDescent="0.2">
      <c r="A381" s="1" t="str">
        <f>_xll.Assistant.XL.MASQUERLIGNESI(OR(AND(D381=0,E381=0),F381=0))</f>
        <v/>
      </c>
    </row>
    <row r="382" spans="1:5" hidden="1" x14ac:dyDescent="0.2">
      <c r="A382" s="1" t="str">
        <f>_xll.Assistant.XL.MASQUERLIGNESI(OR(AND(D382=0,E382=0),F382=0))</f>
        <v/>
      </c>
    </row>
    <row r="383" spans="1:5" hidden="1" x14ac:dyDescent="0.2">
      <c r="A383" s="1" t="str">
        <f>_xll.Assistant.XL.MASQUERLIGNESI(OR(AND(D383=0,E383=0),F383=0))</f>
        <v/>
      </c>
    </row>
    <row r="384" spans="1:5" hidden="1" x14ac:dyDescent="0.2">
      <c r="A384" s="1" t="str">
        <f>_xll.Assistant.XL.MASQUERLIGNESI(OR(AND(D384=0,E384=0),F384=0))</f>
        <v/>
      </c>
    </row>
    <row r="385" spans="1:1" hidden="1" x14ac:dyDescent="0.2">
      <c r="A385" s="1" t="str">
        <f>_xll.Assistant.XL.MASQUERLIGNESI(OR(AND(D385=0,E385=0),F385=0))</f>
        <v/>
      </c>
    </row>
    <row r="386" spans="1:1" hidden="1" x14ac:dyDescent="0.2">
      <c r="A386" s="1" t="str">
        <f>_xll.Assistant.XL.MASQUERLIGNESI(OR(AND(D386=0,E386=0),F386=0))</f>
        <v/>
      </c>
    </row>
    <row r="387" spans="1:1" hidden="1" x14ac:dyDescent="0.2">
      <c r="A387" s="1" t="str">
        <f>_xll.Assistant.XL.MASQUERLIGNESI(OR(AND(D387=0,E387=0),F387=0))</f>
        <v/>
      </c>
    </row>
    <row r="388" spans="1:1" hidden="1" x14ac:dyDescent="0.2">
      <c r="A388" s="1" t="str">
        <f>_xll.Assistant.XL.MASQUERLIGNESI(OR(AND(D388=0,E388=0),F388=0))</f>
        <v/>
      </c>
    </row>
    <row r="389" spans="1:1" hidden="1" x14ac:dyDescent="0.2">
      <c r="A389" s="1" t="str">
        <f>_xll.Assistant.XL.MASQUERLIGNESI(OR(AND(D389=0,E389=0),F389=0))</f>
        <v/>
      </c>
    </row>
    <row r="390" spans="1:1" hidden="1" x14ac:dyDescent="0.2">
      <c r="A390" s="1" t="str">
        <f>_xll.Assistant.XL.MASQUERLIGNESI(OR(AND(D390=0,E390=0),F390=0))</f>
        <v/>
      </c>
    </row>
    <row r="391" spans="1:1" hidden="1" x14ac:dyDescent="0.2">
      <c r="A391" s="1" t="str">
        <f>_xll.Assistant.XL.MASQUERLIGNESI(OR(AND(D391=0,E391=0),F391=0))</f>
        <v/>
      </c>
    </row>
    <row r="392" spans="1:1" hidden="1" x14ac:dyDescent="0.2">
      <c r="A392" s="1" t="str">
        <f>_xll.Assistant.XL.MASQUERLIGNESI(OR(AND(D392=0,E392=0),F392=0))</f>
        <v/>
      </c>
    </row>
    <row r="393" spans="1:1" hidden="1" x14ac:dyDescent="0.2">
      <c r="A393" s="1" t="str">
        <f>_xll.Assistant.XL.MASQUERLIGNESI(OR(AND(D393=0,E393=0),F393=0))</f>
        <v/>
      </c>
    </row>
    <row r="394" spans="1:1" hidden="1" x14ac:dyDescent="0.2">
      <c r="A394" s="1" t="str">
        <f>_xll.Assistant.XL.MASQUERLIGNESI(OR(AND(D394=0,E394=0),F394=0))</f>
        <v/>
      </c>
    </row>
    <row r="395" spans="1:1" hidden="1" x14ac:dyDescent="0.2">
      <c r="A395" s="1" t="str">
        <f>_xll.Assistant.XL.MASQUERLIGNESI(OR(AND(D395=0,E395=0),F395=0))</f>
        <v/>
      </c>
    </row>
    <row r="396" spans="1:1" hidden="1" x14ac:dyDescent="0.2">
      <c r="A396" s="1" t="str">
        <f>_xll.Assistant.XL.MASQUERLIGNESI(OR(AND(D396=0,E396=0),F396=0))</f>
        <v/>
      </c>
    </row>
    <row r="397" spans="1:1" hidden="1" x14ac:dyDescent="0.2">
      <c r="A397" s="1" t="str">
        <f>_xll.Assistant.XL.MASQUERLIGNESI(OR(AND(D397=0,E397=0),F397=0))</f>
        <v/>
      </c>
    </row>
    <row r="398" spans="1:1" hidden="1" x14ac:dyDescent="0.2">
      <c r="A398" s="1" t="str">
        <f>_xll.Assistant.XL.MASQUERLIGNESI(OR(AND(D398=0,E398=0),F398=0))</f>
        <v/>
      </c>
    </row>
    <row r="399" spans="1:1" hidden="1" x14ac:dyDescent="0.2">
      <c r="A399" s="1" t="str">
        <f>_xll.Assistant.XL.MASQUERLIGNESI(OR(AND(D399=0,E399=0),F399=0))</f>
        <v/>
      </c>
    </row>
    <row r="400" spans="1:1" hidden="1" x14ac:dyDescent="0.2">
      <c r="A400" s="1" t="str">
        <f>_xll.Assistant.XL.MASQUERLIGNESI(OR(AND(D400=0,E400=0),F400=0))</f>
        <v/>
      </c>
    </row>
    <row r="404" spans="3:4" ht="15" x14ac:dyDescent="0.25">
      <c r="C404" s="49"/>
      <c r="D404" s="49"/>
    </row>
    <row r="405" spans="3:4" ht="15" x14ac:dyDescent="0.25">
      <c r="C405" s="49"/>
      <c r="D405" s="49"/>
    </row>
    <row r="406" spans="3:4" ht="15" x14ac:dyDescent="0.25">
      <c r="C406" s="49"/>
      <c r="D406" s="49"/>
    </row>
    <row r="407" spans="3:4" ht="15" x14ac:dyDescent="0.25">
      <c r="C407" s="49"/>
      <c r="D407" s="49"/>
    </row>
  </sheetData>
  <mergeCells count="3">
    <mergeCell ref="B3:C3"/>
    <mergeCell ref="B1:E1"/>
    <mergeCell ref="F1:G1"/>
  </mergeCells>
  <conditionalFormatting sqref="G10:G37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3622047244094491" right="0.23622047244094491" top="0.31496062992125984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outlinePr summaryBelow="0"/>
    <pageSetUpPr fitToPage="1"/>
  </sheetPr>
  <dimension ref="A1:AA407"/>
  <sheetViews>
    <sheetView showGridLines="0" showZeros="0" topLeftCell="B1" zoomScaleNormal="100" zoomScaleSheetLayoutView="100" workbookViewId="0">
      <selection activeCell="G10" sqref="G10"/>
    </sheetView>
  </sheetViews>
  <sheetFormatPr baseColWidth="10" defaultRowHeight="14.25" x14ac:dyDescent="0.2"/>
  <cols>
    <col min="1" max="1" width="3.85546875" style="1" hidden="1" customWidth="1"/>
    <col min="2" max="2" width="22.28515625" style="1" customWidth="1"/>
    <col min="3" max="3" width="28.28515625" style="1" customWidth="1"/>
    <col min="4" max="5" width="21.7109375" style="1" customWidth="1"/>
    <col min="6" max="6" width="13.7109375" style="1" customWidth="1"/>
    <col min="7" max="7" width="11.42578125" style="1" customWidth="1"/>
    <col min="8" max="8" width="13.28515625" style="1" customWidth="1"/>
    <col min="9" max="16384" width="11.42578125" style="1"/>
  </cols>
  <sheetData>
    <row r="1" spans="1:27" ht="30" x14ac:dyDescent="0.4">
      <c r="B1" s="381" t="s">
        <v>266</v>
      </c>
      <c r="C1" s="381"/>
      <c r="D1" s="381"/>
      <c r="E1" s="381"/>
      <c r="F1" s="381"/>
      <c r="G1" s="381"/>
      <c r="H1" s="245" t="s">
        <v>119</v>
      </c>
      <c r="J1" s="76"/>
      <c r="AA1" s="6" t="str">
        <f>"&gt;="&amp;TEXT(F3,"jj/mm/aaaa")</f>
        <v>&gt;=01/01/2017</v>
      </c>
    </row>
    <row r="2" spans="1:27" ht="23.25" customHeight="1" x14ac:dyDescent="0.4">
      <c r="B2" s="77"/>
      <c r="AA2" s="6" t="str">
        <f>"&lt;="&amp;TEXT(F4,"jj/mm/aaaa")</f>
        <v>&lt;=31/01/2017</v>
      </c>
    </row>
    <row r="3" spans="1:27" ht="21.95" customHeight="1" x14ac:dyDescent="0.2">
      <c r="B3" s="379" t="s">
        <v>120</v>
      </c>
      <c r="C3" s="380"/>
      <c r="E3" s="242" t="s">
        <v>258</v>
      </c>
      <c r="F3" s="78">
        <v>42736</v>
      </c>
      <c r="H3" s="4"/>
      <c r="J3" s="4"/>
      <c r="K3" s="4"/>
      <c r="AA3" s="6" t="str">
        <f>"&gt;="&amp;TEXT(F5,"jj/mm/aaaa")</f>
        <v>&gt;=01/03/2017</v>
      </c>
    </row>
    <row r="4" spans="1:27" s="79" customFormat="1" ht="21.95" customHeight="1" x14ac:dyDescent="0.2">
      <c r="B4" s="240" t="s">
        <v>7</v>
      </c>
      <c r="C4" s="80" t="s">
        <v>5</v>
      </c>
      <c r="E4" s="243" t="s">
        <v>259</v>
      </c>
      <c r="F4" s="81">
        <v>42766</v>
      </c>
      <c r="AA4" s="6" t="str">
        <f>"&lt;="&amp;TEXT(F6,"jj/mm/aaaa")</f>
        <v>&lt;=31/03/2017</v>
      </c>
    </row>
    <row r="5" spans="1:27" s="79" customFormat="1" ht="21.95" customHeight="1" x14ac:dyDescent="0.25">
      <c r="B5" s="241" t="s">
        <v>260</v>
      </c>
      <c r="C5" s="82" t="s">
        <v>267</v>
      </c>
      <c r="E5" s="243" t="s">
        <v>261</v>
      </c>
      <c r="F5" s="81">
        <v>42795</v>
      </c>
    </row>
    <row r="6" spans="1:27" s="79" customFormat="1" ht="24.75" customHeight="1" x14ac:dyDescent="0.25">
      <c r="B6" s="83"/>
      <c r="C6" s="83"/>
      <c r="E6" s="244" t="s">
        <v>262</v>
      </c>
      <c r="F6" s="84">
        <v>42825</v>
      </c>
      <c r="H6" s="85"/>
      <c r="N6" s="49"/>
      <c r="P6" s="49"/>
      <c r="Q6" s="49"/>
      <c r="R6" s="49"/>
    </row>
    <row r="7" spans="1:27" s="79" customFormat="1" ht="24.75" customHeight="1" x14ac:dyDescent="0.25">
      <c r="B7" s="83"/>
      <c r="C7" s="83"/>
      <c r="E7" s="86"/>
      <c r="F7" s="86"/>
      <c r="H7" s="85"/>
      <c r="P7" s="49"/>
      <c r="Q7" s="49"/>
      <c r="R7" s="49"/>
    </row>
    <row r="8" spans="1:27" ht="15" x14ac:dyDescent="0.25">
      <c r="B8" s="1" t="str">
        <f>_xll.Assistant.XL.RIK_AL("AEO02__2_1_1,F=B='1',U='0',I='0',FN='Arial',FS='10',FC='#FFFFFF',BC='#4682B4',AH='2',AV='1',Br=[$top-$bottom],BrS='1',BrC='#000000'_1,C=Total,F=B='1',U='0',I='0',FN='Arial',FS='10',FC='#000000',BC='#E6E6FA',AH='2',AV='1'"&amp;",Br=[$top-$bottom],BrS='1',BrC='#000000'_0_1_0_0_D=10x6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Compte,E=0,G=0,T=0,P=0,F=[1001|3],Y=1,O=NF='Texte'_B='0'_U='0'_I='0'_FN='Arial'_FS='10'_FC='#000000'_BC='#FFFFFF'_AH='1'_AV='1'_Br=[]_BrS='0'_BrC='#FFFFFF'_WpT='0':L=Période 1 (HT),E=1,G=0,T=0,P"&amp;"=0,F=SI(ET([1021]={0};[1021]={1});[1031];0),Y=0,O=NF='Nombre'_B='0'_U='0'_I='0'_FN='Arial'_FS='10'_FC='#000000'_BC='#FFFFFF'_AH='3'_AV='1'_Br=[$left-$right]_BrS='1'_BrC='#000000'_WpT='0':L=Période 2 (HT),E=1,G=0,T=0,P=0,"&amp;"F=SI(ET([1021]={2};[1021]={3});[1031];0),Y=0,O=NF='Nombre'_B='0'_U='0'_I='0'_FN='Arial'_FS='10'_FC='#000000'_BC='#FFFFFF'_AH='3'_AV='1'_Br=[$left-$right]_BrS='1'_BrC='#000000'_WpT='0':L=Var P2/P1,E=1,G=0,T=0,P=0,F=[Pério"&amp;"de 2 (HT)]-[Période 1 (HT)],Y=1,O=NF='Nombre'_B='0'_U='0'_I='0'_FN='Arial'_FS='10'_FC='#000000'_BC='#FFFFFF'_AH='3'_AV='1'_Br=[$right]_BrS='1'_BrC='#000000'_WpT='0':L=%,E=0,G=0,T=0,P=0,F==SI(ET([Période 1 (HT)]=0;[Périod"&amp;"e 2 (HT)]=0);0;SI([Période 1 (HT)]=0;[Var P2/P1]/[Période 2 (HT)]*100;SI([Période 2 (HT)]=0;[Var P2/P1]/[Période 1 (HT)]*100;[Var P2/P1]/[Période 2 (HT)]*100))),Y=1,O=NF='Pourcentage'_B='0'_U='0'_I='0'_FN='Arial'_FS='10'"&amp;"_FC='#000000'_BC='#FFFFFF'_AH='3'_AV='1'_Br=[$right]_BrS='1'_BrC='#000000'_WpT='0',CF=TC='1'_TO='1'_V='0'_B='1'_U='0'_I='0'_FC='#228B22'_BC='#FFFFFF'_Br=[]_BrS='0'_BrC='#FFFFFF'|TC='1'_TO='2'_V='0'_B='1'_U='0'_I='0'_FC='"&amp;"#FF0000'_BC='#FFFFFF'_Br=[]_BrS='0'_BrC='#FFFFFF':@R=A,S=1044,V=OUI:R=B,S=1084,V=*:R=C,S=1000,V={4}:R=D,S=1001|1,V={5}:R=E,S=1001|5,V=Produit:R=F,S=1012|3,V=&lt;&gt;Situation:",$AA$1,$AA$2,$AA$3,$AA$4,$C$4,$C$5)</f>
        <v/>
      </c>
      <c r="G8" s="79"/>
      <c r="M8" s="79"/>
      <c r="N8" s="79"/>
      <c r="O8" s="79"/>
      <c r="P8" s="49"/>
      <c r="Q8" s="49"/>
      <c r="R8" s="49"/>
    </row>
    <row r="9" spans="1:27" ht="15" x14ac:dyDescent="0.25">
      <c r="B9" s="122" t="s">
        <v>126</v>
      </c>
      <c r="C9" s="121" t="s">
        <v>127</v>
      </c>
      <c r="D9" s="122" t="s">
        <v>263</v>
      </c>
      <c r="E9" s="122" t="s">
        <v>264</v>
      </c>
      <c r="F9" s="122" t="s">
        <v>265</v>
      </c>
      <c r="G9" s="123" t="s">
        <v>153</v>
      </c>
      <c r="M9" s="79"/>
      <c r="N9" s="79"/>
      <c r="O9" s="79"/>
      <c r="P9" s="49"/>
      <c r="Q9" s="49"/>
      <c r="R9" s="49"/>
    </row>
    <row r="10" spans="1:27" ht="15" x14ac:dyDescent="0.25">
      <c r="A10" s="1" t="str">
        <f>_xll.Assistant.XL.MASQUERLIGNESI(OR(AND(D10=0,E10=0),F10=0))</f>
        <v/>
      </c>
      <c r="B10" s="33" t="s">
        <v>570</v>
      </c>
      <c r="C10" s="87" t="s">
        <v>571</v>
      </c>
      <c r="D10" s="34">
        <v>29056.26</v>
      </c>
      <c r="E10" s="34">
        <v>0</v>
      </c>
      <c r="F10" s="34">
        <v>-29056.26</v>
      </c>
      <c r="G10" s="88">
        <f>IF(AND(D10=0,E10=0),0,IF(D10=0,F10/E10*100,IF(E10=0,F10/D10*100,F10/E10*100)))</f>
        <v>-100</v>
      </c>
      <c r="H10" s="89"/>
      <c r="I10" s="90"/>
      <c r="P10" s="49"/>
      <c r="Q10" s="49"/>
      <c r="R10" s="49"/>
    </row>
    <row r="11" spans="1:27" ht="15" x14ac:dyDescent="0.25">
      <c r="A11" s="1" t="str">
        <f>_xll.Assistant.XL.MASQUERLIGNESI(OR(AND(D11=0,E11=0),F11=0))</f>
        <v/>
      </c>
      <c r="B11" s="33" t="s">
        <v>572</v>
      </c>
      <c r="C11" s="87" t="s">
        <v>573</v>
      </c>
      <c r="D11" s="34">
        <v>1794151.13</v>
      </c>
      <c r="E11" s="34">
        <v>552414.37</v>
      </c>
      <c r="F11" s="34">
        <v>-1241736.76</v>
      </c>
      <c r="G11" s="88">
        <f>IF(AND(D11=0,E11=0),0,IF(D11=0,F11/E11*100,IF(E11=0,F11/D11*100,F11/E11*100)))</f>
        <v>-224.78357324412107</v>
      </c>
      <c r="H11" s="89"/>
      <c r="I11" s="90"/>
      <c r="P11" s="49"/>
      <c r="Q11" s="49"/>
      <c r="R11" s="49"/>
    </row>
    <row r="12" spans="1:27" ht="15" x14ac:dyDescent="0.25">
      <c r="A12" s="1" t="str">
        <f>_xll.Assistant.XL.MASQUERLIGNESI(OR(AND(D12=0,E12=0),F12=0))</f>
        <v/>
      </c>
      <c r="B12" s="33" t="s">
        <v>106</v>
      </c>
      <c r="C12" s="87" t="s">
        <v>107</v>
      </c>
      <c r="D12" s="34">
        <v>55489.98</v>
      </c>
      <c r="E12" s="34">
        <v>15104.18</v>
      </c>
      <c r="F12" s="34">
        <v>-40385.800000000003</v>
      </c>
      <c r="G12" s="88">
        <f>IF(AND(D12=0,E12=0),0,IF(D12=0,F12/E12*100,IF(E12=0,F12/D12*100,F12/E12*100)))</f>
        <v>-267.38161224243891</v>
      </c>
      <c r="H12" s="89"/>
      <c r="I12" s="90"/>
      <c r="P12" s="49"/>
      <c r="Q12" s="49"/>
      <c r="R12" s="49"/>
    </row>
    <row r="13" spans="1:27" ht="15" x14ac:dyDescent="0.25">
      <c r="A13" s="1" t="str">
        <f>_xll.Assistant.XL.MASQUERLIGNESI(OR(AND(D13=0,E13=0),F13=0))</f>
        <v/>
      </c>
      <c r="B13" s="33" t="s">
        <v>108</v>
      </c>
      <c r="C13" s="87" t="s">
        <v>109</v>
      </c>
      <c r="D13" s="34">
        <v>37500</v>
      </c>
      <c r="E13" s="34">
        <v>4553.6400000000003</v>
      </c>
      <c r="F13" s="34">
        <v>-32946.36</v>
      </c>
      <c r="G13" s="88">
        <f>IF(AND(D13=0,E13=0),0,IF(D13=0,F13/E13*100,IF(E13=0,F13/D13*100,F13/E13*100)))</f>
        <v>-723.51701056737033</v>
      </c>
      <c r="H13" s="89"/>
      <c r="I13" s="90"/>
      <c r="P13" s="49"/>
      <c r="Q13" s="49"/>
      <c r="R13" s="49"/>
    </row>
    <row r="14" spans="1:27" ht="15" x14ac:dyDescent="0.25">
      <c r="A14" s="1" t="str">
        <f>_xll.Assistant.XL.MASQUERLIGNESI(OR(AND(D14=0,E14=0),F14=0))</f>
        <v/>
      </c>
      <c r="B14" s="33" t="s">
        <v>110</v>
      </c>
      <c r="C14" s="87" t="s">
        <v>111</v>
      </c>
      <c r="D14" s="34">
        <v>65505.49</v>
      </c>
      <c r="E14" s="34">
        <v>46108.75</v>
      </c>
      <c r="F14" s="34">
        <v>-19396.740000000002</v>
      </c>
      <c r="G14" s="88">
        <f>IF(AND(D14=0,E14=0),0,IF(D14=0,F14/E14*100,IF(E14=0,F14/D14*100,F14/E14*100)))</f>
        <v>-42.067373329357224</v>
      </c>
      <c r="H14" s="89"/>
      <c r="I14" s="90"/>
      <c r="P14" s="49"/>
      <c r="Q14" s="49"/>
      <c r="R14" s="49"/>
    </row>
    <row r="15" spans="1:27" ht="15" x14ac:dyDescent="0.25">
      <c r="A15" s="1" t="str">
        <f>_xll.Assistant.XL.MASQUERLIGNESI(OR(AND(D15=0,E15=0),F15=0))</f>
        <v/>
      </c>
      <c r="B15" s="33" t="s">
        <v>112</v>
      </c>
      <c r="C15" s="87" t="s">
        <v>113</v>
      </c>
      <c r="D15" s="34">
        <v>131604.23000000001</v>
      </c>
      <c r="E15" s="34">
        <v>137908.14000000001</v>
      </c>
      <c r="F15" s="34">
        <v>6303.91</v>
      </c>
      <c r="G15" s="88">
        <f>IF(AND(D15=0,E15=0),0,IF(D15=0,F15/E15*100,IF(E15=0,F15/D15*100,F15/E15*100)))</f>
        <v>4.5710934829517669</v>
      </c>
      <c r="H15" s="89"/>
      <c r="I15" s="90"/>
      <c r="P15" s="49"/>
      <c r="Q15" s="49"/>
      <c r="R15" s="49"/>
    </row>
    <row r="16" spans="1:27" ht="15" x14ac:dyDescent="0.25">
      <c r="A16" s="1" t="str">
        <f>_xll.Assistant.XL.MASQUERLIGNESI(OR(AND(D16=0,E16=0),F16=0))</f>
        <v/>
      </c>
      <c r="B16" s="33" t="s">
        <v>114</v>
      </c>
      <c r="C16" s="87" t="s">
        <v>115</v>
      </c>
      <c r="D16" s="34">
        <v>1030</v>
      </c>
      <c r="E16" s="34">
        <v>40</v>
      </c>
      <c r="F16" s="34">
        <v>-990</v>
      </c>
      <c r="G16" s="88">
        <f>IF(AND(D16=0,E16=0),0,IF(D16=0,F16/E16*100,IF(E16=0,F16/D16*100,F16/E16*100)))</f>
        <v>-2475</v>
      </c>
      <c r="H16" s="89"/>
      <c r="I16" s="90"/>
      <c r="P16" s="49"/>
      <c r="Q16" s="49"/>
      <c r="R16" s="49"/>
    </row>
    <row r="17" spans="1:9" x14ac:dyDescent="0.2">
      <c r="A17" s="1" t="str">
        <f>_xll.Assistant.XL.MASQUERLIGNESI(OR(AND(D17=0,E17=0),F17=0))</f>
        <v/>
      </c>
      <c r="B17" s="33" t="s">
        <v>116</v>
      </c>
      <c r="C17" s="87" t="s">
        <v>117</v>
      </c>
      <c r="D17" s="34">
        <v>0</v>
      </c>
      <c r="E17" s="34">
        <v>0</v>
      </c>
      <c r="F17" s="34">
        <v>0</v>
      </c>
      <c r="G17" s="88">
        <f>IF(AND(D17=0,E17=0),0,IF(D17=0,F17/E17*100,IF(E17=0,F17/D17*100,F17/E17*100)))</f>
        <v>0</v>
      </c>
      <c r="H17" s="89"/>
      <c r="I17" s="90"/>
    </row>
    <row r="18" spans="1:9" x14ac:dyDescent="0.2">
      <c r="A18" s="1" t="str">
        <f>_xll.Assistant.XL.MASQUERLIGNESI(OR(AND(D18=0,E18=0),F18=0))</f>
        <v/>
      </c>
      <c r="B18" s="265" t="s">
        <v>2</v>
      </c>
      <c r="C18" s="266"/>
      <c r="D18" s="267">
        <v>2114337.09</v>
      </c>
      <c r="E18" s="267">
        <v>756129.08</v>
      </c>
      <c r="F18" s="267">
        <v>-1358208.01</v>
      </c>
      <c r="G18" s="268">
        <f>IF(AND(D18=0,E18=0),0,IF(D18=0,F18/E18*100,IF(E18=0,F18/D18*100,F18/E18*100)))</f>
        <v>-179.62647462256049</v>
      </c>
      <c r="H18" s="89"/>
      <c r="I18" s="90"/>
    </row>
    <row r="19" spans="1:9" ht="15" hidden="1" x14ac:dyDescent="0.25">
      <c r="A19" s="1" t="str">
        <f>_xll.Assistant.XL.MASQUERLIGNESI(OR(AND(D19=0,E19=0),F19=0))</f>
        <v/>
      </c>
      <c r="B19" s="22"/>
      <c r="C19" s="22"/>
      <c r="D19" s="23"/>
      <c r="E19" s="23"/>
      <c r="F19" s="23"/>
      <c r="G19" s="185"/>
      <c r="H19" s="89"/>
      <c r="I19" s="90"/>
    </row>
    <row r="20" spans="1:9" ht="15" hidden="1" x14ac:dyDescent="0.25">
      <c r="A20" s="1" t="str">
        <f>_xll.Assistant.XL.MASQUERLIGNESI(OR(AND(D20=0,E20=0),F20=0))</f>
        <v/>
      </c>
      <c r="B20" s="47"/>
      <c r="C20" s="47"/>
      <c r="D20" s="48"/>
      <c r="E20" s="48"/>
      <c r="F20" s="48"/>
      <c r="G20" s="92"/>
      <c r="H20" s="89"/>
      <c r="I20" s="90"/>
    </row>
    <row r="21" spans="1:9" ht="15" hidden="1" x14ac:dyDescent="0.25">
      <c r="A21" s="1" t="str">
        <f>_xll.Assistant.XL.MASQUERLIGNESI(OR(AND(D21=0,E21=0),F21=0))</f>
        <v/>
      </c>
      <c r="B21" s="49"/>
      <c r="C21" s="49"/>
      <c r="D21" s="49"/>
      <c r="E21" s="49"/>
      <c r="F21" s="49"/>
      <c r="G21" s="49"/>
      <c r="H21" s="89"/>
      <c r="I21" s="90"/>
    </row>
    <row r="22" spans="1:9" ht="15" hidden="1" x14ac:dyDescent="0.25">
      <c r="A22" s="1" t="str">
        <f>_xll.Assistant.XL.MASQUERLIGNESI(OR(AND(D22=0,E22=0),F22=0))</f>
        <v/>
      </c>
      <c r="B22" s="49"/>
      <c r="C22" s="49"/>
      <c r="D22" s="49"/>
      <c r="E22" s="49"/>
      <c r="F22" s="49"/>
      <c r="G22" s="49"/>
      <c r="H22" s="89"/>
      <c r="I22" s="90"/>
    </row>
    <row r="23" spans="1:9" ht="15" hidden="1" x14ac:dyDescent="0.25">
      <c r="A23" s="1" t="str">
        <f>_xll.Assistant.XL.MASQUERLIGNESI(OR(AND(D23=0,E23=0),F23=0))</f>
        <v/>
      </c>
      <c r="B23" s="49"/>
      <c r="C23" s="49"/>
      <c r="D23" s="49"/>
      <c r="E23" s="49"/>
      <c r="F23" s="49"/>
      <c r="G23" s="49"/>
      <c r="I23" s="90"/>
    </row>
    <row r="24" spans="1:9" ht="15" hidden="1" x14ac:dyDescent="0.25">
      <c r="A24" s="1" t="str">
        <f>_xll.Assistant.XL.MASQUERLIGNESI(OR(AND(D24=0,E24=0),F24=0))</f>
        <v/>
      </c>
      <c r="B24" s="49"/>
      <c r="C24" s="49"/>
      <c r="D24" s="49"/>
      <c r="E24" s="49"/>
      <c r="F24" s="49"/>
      <c r="G24" s="49"/>
      <c r="I24" s="90"/>
    </row>
    <row r="25" spans="1:9" ht="15" hidden="1" x14ac:dyDescent="0.25">
      <c r="A25" s="1" t="str">
        <f>_xll.Assistant.XL.MASQUERLIGNESI(OR(AND(D25=0,E25=0),F25=0))</f>
        <v/>
      </c>
      <c r="B25" s="49"/>
      <c r="C25" s="49"/>
      <c r="D25" s="49"/>
      <c r="E25" s="49"/>
      <c r="F25" s="49"/>
      <c r="G25" s="49"/>
      <c r="I25" s="90"/>
    </row>
    <row r="26" spans="1:9" ht="15" hidden="1" x14ac:dyDescent="0.25">
      <c r="A26" s="1" t="str">
        <f>_xll.Assistant.XL.MASQUERLIGNESI(OR(AND(D26=0,E26=0),F26=0))</f>
        <v/>
      </c>
      <c r="B26" s="49"/>
      <c r="C26" s="49"/>
      <c r="D26" s="49"/>
      <c r="E26" s="49"/>
      <c r="F26" s="49"/>
      <c r="G26" s="49"/>
      <c r="I26" s="90"/>
    </row>
    <row r="27" spans="1:9" ht="15" hidden="1" x14ac:dyDescent="0.25">
      <c r="A27" s="1" t="str">
        <f>_xll.Assistant.XL.MASQUERLIGNESI(OR(AND(D27=0,E27=0),F27=0))</f>
        <v/>
      </c>
      <c r="B27" s="49"/>
      <c r="C27" s="49"/>
      <c r="D27" s="49"/>
      <c r="E27" s="49"/>
      <c r="F27" s="49"/>
      <c r="G27" s="49"/>
      <c r="I27" s="90"/>
    </row>
    <row r="28" spans="1:9" ht="15" hidden="1" x14ac:dyDescent="0.25">
      <c r="A28" s="1" t="str">
        <f>_xll.Assistant.XL.MASQUERLIGNESI(OR(AND(D28=0,E28=0),F28=0))</f>
        <v/>
      </c>
      <c r="B28" s="49"/>
      <c r="C28" s="49"/>
      <c r="D28" s="49"/>
      <c r="E28" s="49"/>
      <c r="F28" s="49"/>
      <c r="G28" s="49"/>
      <c r="I28" s="90"/>
    </row>
    <row r="29" spans="1:9" ht="15" hidden="1" x14ac:dyDescent="0.25">
      <c r="A29" s="1" t="str">
        <f>_xll.Assistant.XL.MASQUERLIGNESI(OR(AND(D29=0,E29=0),F29=0))</f>
        <v/>
      </c>
      <c r="B29" s="49"/>
      <c r="C29" s="49"/>
      <c r="D29" s="49"/>
      <c r="E29" s="49"/>
      <c r="F29" s="49"/>
      <c r="G29" s="49"/>
      <c r="I29" s="90"/>
    </row>
    <row r="30" spans="1:9" ht="15" hidden="1" x14ac:dyDescent="0.25">
      <c r="A30" s="1" t="str">
        <f>_xll.Assistant.XL.MASQUERLIGNESI(OR(AND(D30=0,E30=0),F30=0))</f>
        <v/>
      </c>
      <c r="B30" s="49"/>
      <c r="C30" s="49"/>
      <c r="D30" s="49"/>
      <c r="E30" s="49"/>
      <c r="F30" s="49"/>
      <c r="G30" s="49"/>
      <c r="I30" s="90"/>
    </row>
    <row r="31" spans="1:9" ht="15" hidden="1" x14ac:dyDescent="0.25">
      <c r="A31" s="1" t="str">
        <f>_xll.Assistant.XL.MASQUERLIGNESI(OR(AND(D31=0,E31=0),F31=0))</f>
        <v/>
      </c>
      <c r="B31" s="49"/>
      <c r="C31" s="49"/>
      <c r="D31" s="49"/>
      <c r="E31" s="49"/>
      <c r="F31" s="49"/>
      <c r="G31" s="49"/>
      <c r="I31" s="90"/>
    </row>
    <row r="32" spans="1:9" ht="15" hidden="1" x14ac:dyDescent="0.25">
      <c r="A32" s="1" t="str">
        <f>_xll.Assistant.XL.MASQUERLIGNESI(OR(AND(D32=0,E32=0),F32=0))</f>
        <v/>
      </c>
      <c r="B32" s="49"/>
      <c r="C32" s="49"/>
      <c r="D32" s="49"/>
      <c r="E32" s="49"/>
      <c r="F32" s="49"/>
      <c r="G32" s="49"/>
      <c r="I32" s="90"/>
    </row>
    <row r="33" spans="1:9" ht="15" hidden="1" x14ac:dyDescent="0.25">
      <c r="A33" s="1" t="str">
        <f>_xll.Assistant.XL.MASQUERLIGNESI(OR(AND(D33=0,E33=0),F33=0))</f>
        <v/>
      </c>
      <c r="B33" s="49"/>
      <c r="C33" s="49"/>
      <c r="D33" s="49"/>
      <c r="E33" s="49"/>
      <c r="F33" s="49"/>
      <c r="G33" s="49"/>
      <c r="I33" s="90"/>
    </row>
    <row r="34" spans="1:9" ht="15" hidden="1" x14ac:dyDescent="0.25">
      <c r="A34" s="1" t="str">
        <f>_xll.Assistant.XL.MASQUERLIGNESI(OR(AND(D34=0,E34=0),F34=0))</f>
        <v/>
      </c>
      <c r="B34" s="49"/>
      <c r="C34" s="49"/>
      <c r="D34" s="49"/>
      <c r="E34" s="49"/>
      <c r="F34" s="49"/>
      <c r="G34" s="49"/>
      <c r="I34" s="90"/>
    </row>
    <row r="35" spans="1:9" ht="15" hidden="1" x14ac:dyDescent="0.25">
      <c r="A35" s="1" t="str">
        <f>_xll.Assistant.XL.MASQUERLIGNESI(OR(AND(D35=0,E35=0),F35=0))</f>
        <v/>
      </c>
      <c r="B35" s="49"/>
      <c r="C35" s="49"/>
      <c r="D35" s="49"/>
      <c r="E35" s="49"/>
      <c r="F35" s="49"/>
      <c r="G35" s="49"/>
      <c r="I35" s="90"/>
    </row>
    <row r="36" spans="1:9" ht="15" hidden="1" x14ac:dyDescent="0.25">
      <c r="A36" s="1" t="str">
        <f>_xll.Assistant.XL.MASQUERLIGNESI(OR(AND(D36=0,E36=0),F36=0))</f>
        <v/>
      </c>
      <c r="B36" s="49"/>
      <c r="C36" s="49"/>
      <c r="D36" s="49"/>
      <c r="E36" s="49"/>
      <c r="F36" s="49"/>
      <c r="G36" s="49"/>
      <c r="I36" s="90"/>
    </row>
    <row r="37" spans="1:9" ht="15" hidden="1" x14ac:dyDescent="0.25">
      <c r="A37" s="1" t="str">
        <f>_xll.Assistant.XL.MASQUERLIGNESI(OR(AND(D37=0,E37=0),F37=0))</f>
        <v/>
      </c>
      <c r="B37" s="49"/>
      <c r="C37" s="49"/>
      <c r="D37" s="49"/>
      <c r="E37" s="49"/>
      <c r="F37" s="49"/>
      <c r="G37" s="49"/>
      <c r="I37" s="90"/>
    </row>
    <row r="38" spans="1:9" ht="15" hidden="1" x14ac:dyDescent="0.25">
      <c r="A38" s="1" t="str">
        <f>_xll.Assistant.XL.MASQUERLIGNESI(OR(AND(D38=0,E38=0),F38=0))</f>
        <v/>
      </c>
      <c r="B38" s="49"/>
      <c r="C38" s="49"/>
      <c r="D38" s="49"/>
      <c r="E38" s="49"/>
      <c r="F38" s="49"/>
      <c r="G38" s="49"/>
    </row>
    <row r="39" spans="1:9" hidden="1" x14ac:dyDescent="0.2">
      <c r="A39" s="1" t="str">
        <f>_xll.Assistant.XL.MASQUERLIGNESI(OR(AND(D39=0,E39=0),F39=0))</f>
        <v/>
      </c>
      <c r="B39" s="3"/>
      <c r="C39" s="3"/>
      <c r="D39" s="5"/>
      <c r="E39" s="5"/>
      <c r="F39" s="5"/>
      <c r="G39" s="91"/>
    </row>
    <row r="40" spans="1:9" hidden="1" x14ac:dyDescent="0.2">
      <c r="A40" s="1" t="str">
        <f>_xll.Assistant.XL.MASQUERLIGNESI(OR(AND(D40=0,E40=0),F40=0))</f>
        <v/>
      </c>
    </row>
    <row r="41" spans="1:9" hidden="1" x14ac:dyDescent="0.2">
      <c r="A41" s="1" t="str">
        <f>_xll.Assistant.XL.MASQUERLIGNESI(OR(AND(D41=0,E41=0),F41=0))</f>
        <v/>
      </c>
    </row>
    <row r="42" spans="1:9" hidden="1" x14ac:dyDescent="0.2">
      <c r="A42" s="1" t="str">
        <f>_xll.Assistant.XL.MASQUERLIGNESI(OR(AND(D42=0,E42=0),F42=0))</f>
        <v/>
      </c>
    </row>
    <row r="43" spans="1:9" hidden="1" x14ac:dyDescent="0.2">
      <c r="A43" s="1" t="str">
        <f>_xll.Assistant.XL.MASQUERLIGNESI(OR(AND(D43=0,E43=0),F43=0))</f>
        <v/>
      </c>
    </row>
    <row r="44" spans="1:9" hidden="1" x14ac:dyDescent="0.2">
      <c r="A44" s="1" t="str">
        <f>_xll.Assistant.XL.MASQUERLIGNESI(OR(AND(D44=0,E44=0),F44=0))</f>
        <v/>
      </c>
    </row>
    <row r="45" spans="1:9" hidden="1" x14ac:dyDescent="0.2">
      <c r="A45" s="1" t="str">
        <f>_xll.Assistant.XL.MASQUERLIGNESI(OR(AND(D45=0,E45=0),F45=0))</f>
        <v/>
      </c>
    </row>
    <row r="46" spans="1:9" hidden="1" x14ac:dyDescent="0.2">
      <c r="A46" s="1" t="str">
        <f>_xll.Assistant.XL.MASQUERLIGNESI(OR(AND(D46=0,E46=0),F46=0))</f>
        <v/>
      </c>
    </row>
    <row r="47" spans="1:9" hidden="1" x14ac:dyDescent="0.2">
      <c r="A47" s="1" t="str">
        <f>_xll.Assistant.XL.MASQUERLIGNESI(OR(AND(D47=0,E47=0),F47=0))</f>
        <v/>
      </c>
    </row>
    <row r="48" spans="1:9" hidden="1" x14ac:dyDescent="0.2">
      <c r="A48" s="1" t="str">
        <f>_xll.Assistant.XL.MASQUERLIGNESI(OR(AND(D48=0,E48=0),F48=0))</f>
        <v/>
      </c>
    </row>
    <row r="49" spans="1:1" hidden="1" x14ac:dyDescent="0.2">
      <c r="A49" s="1" t="str">
        <f>_xll.Assistant.XL.MASQUERLIGNESI(OR(AND(D49=0,E49=0),F49=0))</f>
        <v/>
      </c>
    </row>
    <row r="50" spans="1:1" hidden="1" x14ac:dyDescent="0.2">
      <c r="A50" s="1" t="str">
        <f>_xll.Assistant.XL.MASQUERLIGNESI(OR(AND(D50=0,E50=0),F50=0))</f>
        <v/>
      </c>
    </row>
    <row r="51" spans="1:1" hidden="1" x14ac:dyDescent="0.2">
      <c r="A51" s="1" t="str">
        <f>_xll.Assistant.XL.MASQUERLIGNESI(OR(AND(D51=0,E51=0),F51=0))</f>
        <v/>
      </c>
    </row>
    <row r="52" spans="1:1" hidden="1" x14ac:dyDescent="0.2">
      <c r="A52" s="1" t="str">
        <f>_xll.Assistant.XL.MASQUERLIGNESI(OR(AND(D52=0,E52=0),F52=0))</f>
        <v/>
      </c>
    </row>
    <row r="53" spans="1:1" hidden="1" x14ac:dyDescent="0.2">
      <c r="A53" s="1" t="str">
        <f>_xll.Assistant.XL.MASQUERLIGNESI(OR(AND(D53=0,E53=0),F53=0))</f>
        <v/>
      </c>
    </row>
    <row r="54" spans="1:1" hidden="1" x14ac:dyDescent="0.2">
      <c r="A54" s="1" t="str">
        <f>_xll.Assistant.XL.MASQUERLIGNESI(OR(AND(D54=0,E54=0),F54=0))</f>
        <v/>
      </c>
    </row>
    <row r="55" spans="1:1" hidden="1" x14ac:dyDescent="0.2">
      <c r="A55" s="1" t="str">
        <f>_xll.Assistant.XL.MASQUERLIGNESI(OR(AND(D55=0,E55=0),F55=0))</f>
        <v/>
      </c>
    </row>
    <row r="56" spans="1:1" hidden="1" x14ac:dyDescent="0.2">
      <c r="A56" s="1" t="str">
        <f>_xll.Assistant.XL.MASQUERLIGNESI(OR(AND(D56=0,E56=0),F56=0))</f>
        <v/>
      </c>
    </row>
    <row r="57" spans="1:1" hidden="1" x14ac:dyDescent="0.2">
      <c r="A57" s="1" t="str">
        <f>_xll.Assistant.XL.MASQUERLIGNESI(OR(AND(D57=0,E57=0),F57=0))</f>
        <v/>
      </c>
    </row>
    <row r="58" spans="1:1" hidden="1" x14ac:dyDescent="0.2">
      <c r="A58" s="1" t="str">
        <f>_xll.Assistant.XL.MASQUERLIGNESI(OR(AND(D58=0,E58=0),F58=0))</f>
        <v/>
      </c>
    </row>
    <row r="59" spans="1:1" hidden="1" x14ac:dyDescent="0.2">
      <c r="A59" s="1" t="str">
        <f>_xll.Assistant.XL.MASQUERLIGNESI(OR(AND(D59=0,E59=0),F59=0))</f>
        <v/>
      </c>
    </row>
    <row r="60" spans="1:1" hidden="1" x14ac:dyDescent="0.2">
      <c r="A60" s="1" t="str">
        <f>_xll.Assistant.XL.MASQUERLIGNESI(OR(AND(D60=0,E60=0),F60=0))</f>
        <v/>
      </c>
    </row>
    <row r="61" spans="1:1" hidden="1" x14ac:dyDescent="0.2">
      <c r="A61" s="1" t="str">
        <f>_xll.Assistant.XL.MASQUERLIGNESI(OR(AND(D61=0,E61=0),F61=0))</f>
        <v/>
      </c>
    </row>
    <row r="62" spans="1:1" hidden="1" x14ac:dyDescent="0.2">
      <c r="A62" s="1" t="str">
        <f>_xll.Assistant.XL.MASQUERLIGNESI(OR(AND(D62=0,E62=0),F62=0))</f>
        <v/>
      </c>
    </row>
    <row r="63" spans="1:1" hidden="1" x14ac:dyDescent="0.2">
      <c r="A63" s="1" t="str">
        <f>_xll.Assistant.XL.MASQUERLIGNESI(OR(AND(D63=0,E63=0),F63=0))</f>
        <v/>
      </c>
    </row>
    <row r="64" spans="1:1" hidden="1" x14ac:dyDescent="0.2">
      <c r="A64" s="1" t="str">
        <f>_xll.Assistant.XL.MASQUERLIGNESI(OR(AND(D64=0,E64=0),F64=0))</f>
        <v/>
      </c>
    </row>
    <row r="65" spans="1:1" hidden="1" x14ac:dyDescent="0.2">
      <c r="A65" s="1" t="str">
        <f>_xll.Assistant.XL.MASQUERLIGNESI(OR(AND(D65=0,E65=0),F65=0))</f>
        <v/>
      </c>
    </row>
    <row r="66" spans="1:1" hidden="1" x14ac:dyDescent="0.2">
      <c r="A66" s="1" t="str">
        <f>_xll.Assistant.XL.MASQUERLIGNESI(OR(AND(D66=0,E66=0),F66=0))</f>
        <v/>
      </c>
    </row>
    <row r="67" spans="1:1" hidden="1" x14ac:dyDescent="0.2">
      <c r="A67" s="1" t="str">
        <f>_xll.Assistant.XL.MASQUERLIGNESI(OR(AND(D67=0,E67=0),F67=0))</f>
        <v/>
      </c>
    </row>
    <row r="68" spans="1:1" hidden="1" x14ac:dyDescent="0.2">
      <c r="A68" s="1" t="str">
        <f>_xll.Assistant.XL.MASQUERLIGNESI(OR(AND(D68=0,E68=0),F68=0))</f>
        <v/>
      </c>
    </row>
    <row r="69" spans="1:1" hidden="1" x14ac:dyDescent="0.2">
      <c r="A69" s="1" t="str">
        <f>_xll.Assistant.XL.MASQUERLIGNESI(OR(AND(D69=0,E69=0),F69=0))</f>
        <v/>
      </c>
    </row>
    <row r="70" spans="1:1" hidden="1" x14ac:dyDescent="0.2">
      <c r="A70" s="1" t="str">
        <f>_xll.Assistant.XL.MASQUERLIGNESI(OR(AND(D70=0,E70=0),F70=0))</f>
        <v/>
      </c>
    </row>
    <row r="71" spans="1:1" hidden="1" x14ac:dyDescent="0.2">
      <c r="A71" s="1" t="str">
        <f>_xll.Assistant.XL.MASQUERLIGNESI(OR(AND(D71=0,E71=0),F71=0))</f>
        <v/>
      </c>
    </row>
    <row r="72" spans="1:1" hidden="1" x14ac:dyDescent="0.2">
      <c r="A72" s="1" t="str">
        <f>_xll.Assistant.XL.MASQUERLIGNESI(OR(AND(D72=0,E72=0),F72=0))</f>
        <v/>
      </c>
    </row>
    <row r="73" spans="1:1" hidden="1" x14ac:dyDescent="0.2">
      <c r="A73" s="1" t="str">
        <f>_xll.Assistant.XL.MASQUERLIGNESI(OR(AND(D73=0,E73=0),F73=0))</f>
        <v/>
      </c>
    </row>
    <row r="74" spans="1:1" hidden="1" x14ac:dyDescent="0.2">
      <c r="A74" s="1" t="str">
        <f>_xll.Assistant.XL.MASQUERLIGNESI(OR(AND(D74=0,E74=0),F74=0))</f>
        <v/>
      </c>
    </row>
    <row r="75" spans="1:1" hidden="1" x14ac:dyDescent="0.2">
      <c r="A75" s="1" t="str">
        <f>_xll.Assistant.XL.MASQUERLIGNESI(OR(AND(D75=0,E75=0),F75=0))</f>
        <v/>
      </c>
    </row>
    <row r="76" spans="1:1" hidden="1" x14ac:dyDescent="0.2">
      <c r="A76" s="1" t="str">
        <f>_xll.Assistant.XL.MASQUERLIGNESI(OR(AND(D76=0,E76=0),F76=0))</f>
        <v/>
      </c>
    </row>
    <row r="77" spans="1:1" hidden="1" x14ac:dyDescent="0.2">
      <c r="A77" s="1" t="str">
        <f>_xll.Assistant.XL.MASQUERLIGNESI(OR(AND(D77=0,E77=0),F77=0))</f>
        <v/>
      </c>
    </row>
    <row r="78" spans="1:1" hidden="1" x14ac:dyDescent="0.2">
      <c r="A78" s="1" t="str">
        <f>_xll.Assistant.XL.MASQUERLIGNESI(OR(AND(D78=0,E78=0),F78=0))</f>
        <v/>
      </c>
    </row>
    <row r="79" spans="1:1" hidden="1" x14ac:dyDescent="0.2">
      <c r="A79" s="1" t="str">
        <f>_xll.Assistant.XL.MASQUERLIGNESI(OR(AND(D79=0,E79=0),F79=0))</f>
        <v/>
      </c>
    </row>
    <row r="80" spans="1:1" hidden="1" x14ac:dyDescent="0.2">
      <c r="A80" s="1" t="str">
        <f>_xll.Assistant.XL.MASQUERLIGNESI(OR(AND(D80=0,E80=0),F80=0))</f>
        <v/>
      </c>
    </row>
    <row r="81" spans="1:1" hidden="1" x14ac:dyDescent="0.2">
      <c r="A81" s="1" t="str">
        <f>_xll.Assistant.XL.MASQUERLIGNESI(OR(AND(D81=0,E81=0),F81=0))</f>
        <v/>
      </c>
    </row>
    <row r="82" spans="1:1" hidden="1" x14ac:dyDescent="0.2">
      <c r="A82" s="1" t="str">
        <f>_xll.Assistant.XL.MASQUERLIGNESI(OR(AND(D82=0,E82=0),F82=0))</f>
        <v/>
      </c>
    </row>
    <row r="83" spans="1:1" hidden="1" x14ac:dyDescent="0.2">
      <c r="A83" s="1" t="str">
        <f>_xll.Assistant.XL.MASQUERLIGNESI(OR(AND(D83=0,E83=0),F83=0))</f>
        <v/>
      </c>
    </row>
    <row r="84" spans="1:1" hidden="1" x14ac:dyDescent="0.2">
      <c r="A84" s="1" t="str">
        <f>_xll.Assistant.XL.MASQUERLIGNESI(OR(AND(D84=0,E84=0),F84=0))</f>
        <v/>
      </c>
    </row>
    <row r="85" spans="1:1" hidden="1" x14ac:dyDescent="0.2">
      <c r="A85" s="1" t="str">
        <f>_xll.Assistant.XL.MASQUERLIGNESI(OR(AND(D85=0,E85=0),F85=0))</f>
        <v/>
      </c>
    </row>
    <row r="86" spans="1:1" hidden="1" x14ac:dyDescent="0.2">
      <c r="A86" s="1" t="str">
        <f>_xll.Assistant.XL.MASQUERLIGNESI(OR(AND(D86=0,E86=0),F86=0))</f>
        <v/>
      </c>
    </row>
    <row r="87" spans="1:1" hidden="1" x14ac:dyDescent="0.2">
      <c r="A87" s="1" t="str">
        <f>_xll.Assistant.XL.MASQUERLIGNESI(OR(AND(D87=0,E87=0),F87=0))</f>
        <v/>
      </c>
    </row>
    <row r="88" spans="1:1" hidden="1" x14ac:dyDescent="0.2">
      <c r="A88" s="1" t="str">
        <f>_xll.Assistant.XL.MASQUERLIGNESI(OR(AND(D88=0,E88=0),F88=0))</f>
        <v/>
      </c>
    </row>
    <row r="89" spans="1:1" hidden="1" x14ac:dyDescent="0.2">
      <c r="A89" s="1" t="str">
        <f>_xll.Assistant.XL.MASQUERLIGNESI(OR(AND(D89=0,E89=0),F89=0))</f>
        <v/>
      </c>
    </row>
    <row r="90" spans="1:1" hidden="1" x14ac:dyDescent="0.2">
      <c r="A90" s="1" t="str">
        <f>_xll.Assistant.XL.MASQUERLIGNESI(OR(AND(D90=0,E90=0),F90=0))</f>
        <v/>
      </c>
    </row>
    <row r="91" spans="1:1" hidden="1" x14ac:dyDescent="0.2">
      <c r="A91" s="1" t="str">
        <f>_xll.Assistant.XL.MASQUERLIGNESI(OR(AND(D91=0,E91=0),F91=0))</f>
        <v/>
      </c>
    </row>
    <row r="92" spans="1:1" hidden="1" x14ac:dyDescent="0.2">
      <c r="A92" s="1" t="str">
        <f>_xll.Assistant.XL.MASQUERLIGNESI(OR(AND(D92=0,E92=0),F92=0))</f>
        <v/>
      </c>
    </row>
    <row r="93" spans="1:1" hidden="1" x14ac:dyDescent="0.2">
      <c r="A93" s="1" t="str">
        <f>_xll.Assistant.XL.MASQUERLIGNESI(OR(AND(D93=0,E93=0),F93=0))</f>
        <v/>
      </c>
    </row>
    <row r="94" spans="1:1" hidden="1" x14ac:dyDescent="0.2">
      <c r="A94" s="1" t="str">
        <f>_xll.Assistant.XL.MASQUERLIGNESI(OR(AND(D94=0,E94=0),F94=0))</f>
        <v/>
      </c>
    </row>
    <row r="95" spans="1:1" hidden="1" x14ac:dyDescent="0.2">
      <c r="A95" s="1" t="str">
        <f>_xll.Assistant.XL.MASQUERLIGNESI(OR(AND(D95=0,E95=0),F95=0))</f>
        <v/>
      </c>
    </row>
    <row r="96" spans="1:1" hidden="1" x14ac:dyDescent="0.2">
      <c r="A96" s="1" t="str">
        <f>_xll.Assistant.XL.MASQUERLIGNESI(OR(AND(D96=0,E96=0),F96=0))</f>
        <v/>
      </c>
    </row>
    <row r="97" spans="1:7" hidden="1" x14ac:dyDescent="0.2">
      <c r="A97" s="1" t="str">
        <f>_xll.Assistant.XL.MASQUERLIGNESI(OR(AND(D97=0,E97=0),F97=0))</f>
        <v/>
      </c>
    </row>
    <row r="98" spans="1:7" hidden="1" x14ac:dyDescent="0.2">
      <c r="A98" s="1" t="str">
        <f>_xll.Assistant.XL.MASQUERLIGNESI(OR(AND(D98=0,E98=0),F98=0))</f>
        <v/>
      </c>
    </row>
    <row r="99" spans="1:7" hidden="1" x14ac:dyDescent="0.2">
      <c r="A99" s="1" t="str">
        <f>_xll.Assistant.XL.MASQUERLIGNESI(OR(AND(D99=0,E99=0),F99=0))</f>
        <v/>
      </c>
    </row>
    <row r="100" spans="1:7" hidden="1" x14ac:dyDescent="0.2">
      <c r="A100" s="1" t="str">
        <f>_xll.Assistant.XL.MASQUERLIGNESI(OR(AND(D100=0,E100=0),F100=0))</f>
        <v/>
      </c>
    </row>
    <row r="101" spans="1:7" hidden="1" x14ac:dyDescent="0.2">
      <c r="A101" s="1" t="str">
        <f>_xll.Assistant.XL.MASQUERLIGNESI(OR(AND(D101=0,E101=0),F101=0))</f>
        <v/>
      </c>
      <c r="B101" s="3"/>
      <c r="C101" s="3"/>
      <c r="D101" s="5"/>
      <c r="E101" s="5"/>
      <c r="F101" s="5"/>
      <c r="G101" s="91"/>
    </row>
    <row r="102" spans="1:7" hidden="1" x14ac:dyDescent="0.2">
      <c r="A102" s="1" t="str">
        <f>_xll.Assistant.XL.MASQUERLIGNESI(OR(AND(D102=0,E102=0),F102=0))</f>
        <v/>
      </c>
    </row>
    <row r="103" spans="1:7" hidden="1" x14ac:dyDescent="0.2">
      <c r="A103" s="1" t="str">
        <f>_xll.Assistant.XL.MASQUERLIGNESI(OR(AND(D103=0,E103=0),F103=0))</f>
        <v/>
      </c>
    </row>
    <row r="104" spans="1:7" hidden="1" x14ac:dyDescent="0.2">
      <c r="A104" s="1" t="str">
        <f>_xll.Assistant.XL.MASQUERLIGNESI(OR(AND(D104=0,E104=0),F104=0))</f>
        <v/>
      </c>
    </row>
    <row r="105" spans="1:7" hidden="1" x14ac:dyDescent="0.2">
      <c r="A105" s="1" t="str">
        <f>_xll.Assistant.XL.MASQUERLIGNESI(OR(AND(D105=0,E105=0),F105=0))</f>
        <v/>
      </c>
    </row>
    <row r="106" spans="1:7" hidden="1" x14ac:dyDescent="0.2">
      <c r="A106" s="1" t="str">
        <f>_xll.Assistant.XL.MASQUERLIGNESI(OR(AND(D106=0,E106=0),F106=0))</f>
        <v/>
      </c>
    </row>
    <row r="107" spans="1:7" hidden="1" x14ac:dyDescent="0.2">
      <c r="A107" s="1" t="str">
        <f>_xll.Assistant.XL.MASQUERLIGNESI(OR(AND(D107=0,E107=0),F107=0))</f>
        <v/>
      </c>
    </row>
    <row r="108" spans="1:7" hidden="1" x14ac:dyDescent="0.2">
      <c r="A108" s="1" t="str">
        <f>_xll.Assistant.XL.MASQUERLIGNESI(OR(AND(D108=0,E108=0),F108=0))</f>
        <v/>
      </c>
    </row>
    <row r="109" spans="1:7" hidden="1" x14ac:dyDescent="0.2">
      <c r="A109" s="1" t="str">
        <f>_xll.Assistant.XL.MASQUERLIGNESI(OR(AND(D109=0,E109=0),F109=0))</f>
        <v/>
      </c>
    </row>
    <row r="110" spans="1:7" hidden="1" x14ac:dyDescent="0.2">
      <c r="A110" s="1" t="str">
        <f>_xll.Assistant.XL.MASQUERLIGNESI(OR(AND(D110=0,E110=0),F110=0))</f>
        <v/>
      </c>
    </row>
    <row r="111" spans="1:7" hidden="1" x14ac:dyDescent="0.2">
      <c r="A111" s="1" t="str">
        <f>_xll.Assistant.XL.MASQUERLIGNESI(OR(AND(D111=0,E111=0),F111=0))</f>
        <v/>
      </c>
    </row>
    <row r="112" spans="1:7" hidden="1" x14ac:dyDescent="0.2">
      <c r="A112" s="1" t="str">
        <f>_xll.Assistant.XL.MASQUERLIGNESI(OR(AND(D112=0,E112=0),F112=0))</f>
        <v/>
      </c>
    </row>
    <row r="113" spans="1:1" hidden="1" x14ac:dyDescent="0.2">
      <c r="A113" s="1" t="str">
        <f>_xll.Assistant.XL.MASQUERLIGNESI(OR(AND(D113=0,E113=0),F113=0))</f>
        <v/>
      </c>
    </row>
    <row r="114" spans="1:1" hidden="1" x14ac:dyDescent="0.2">
      <c r="A114" s="1" t="str">
        <f>_xll.Assistant.XL.MASQUERLIGNESI(OR(AND(D114=0,E114=0),F114=0))</f>
        <v/>
      </c>
    </row>
    <row r="115" spans="1:1" hidden="1" x14ac:dyDescent="0.2">
      <c r="A115" s="1" t="str">
        <f>_xll.Assistant.XL.MASQUERLIGNESI(OR(AND(D115=0,E115=0),F115=0))</f>
        <v/>
      </c>
    </row>
    <row r="116" spans="1:1" hidden="1" x14ac:dyDescent="0.2">
      <c r="A116" s="1" t="str">
        <f>_xll.Assistant.XL.MASQUERLIGNESI(OR(AND(D116=0,E116=0),F116=0))</f>
        <v/>
      </c>
    </row>
    <row r="117" spans="1:1" hidden="1" x14ac:dyDescent="0.2">
      <c r="A117" s="1" t="str">
        <f>_xll.Assistant.XL.MASQUERLIGNESI(OR(AND(D117=0,E117=0),F117=0))</f>
        <v/>
      </c>
    </row>
    <row r="118" spans="1:1" hidden="1" x14ac:dyDescent="0.2">
      <c r="A118" s="1" t="str">
        <f>_xll.Assistant.XL.MASQUERLIGNESI(OR(AND(D118=0,E118=0),F118=0))</f>
        <v/>
      </c>
    </row>
    <row r="119" spans="1:1" hidden="1" x14ac:dyDescent="0.2">
      <c r="A119" s="1" t="str">
        <f>_xll.Assistant.XL.MASQUERLIGNESI(OR(AND(D119=0,E119=0),F119=0))</f>
        <v/>
      </c>
    </row>
    <row r="120" spans="1:1" hidden="1" x14ac:dyDescent="0.2">
      <c r="A120" s="1" t="str">
        <f>_xll.Assistant.XL.MASQUERLIGNESI(OR(AND(D120=0,E120=0),F120=0))</f>
        <v/>
      </c>
    </row>
    <row r="121" spans="1:1" hidden="1" x14ac:dyDescent="0.2">
      <c r="A121" s="1" t="str">
        <f>_xll.Assistant.XL.MASQUERLIGNESI(OR(AND(D121=0,E121=0),F121=0))</f>
        <v/>
      </c>
    </row>
    <row r="122" spans="1:1" hidden="1" x14ac:dyDescent="0.2">
      <c r="A122" s="1" t="str">
        <f>_xll.Assistant.XL.MASQUERLIGNESI(OR(AND(D122=0,E122=0),F122=0))</f>
        <v/>
      </c>
    </row>
    <row r="123" spans="1:1" hidden="1" x14ac:dyDescent="0.2">
      <c r="A123" s="1" t="str">
        <f>_xll.Assistant.XL.MASQUERLIGNESI(OR(AND(D123=0,E123=0),F123=0))</f>
        <v/>
      </c>
    </row>
    <row r="124" spans="1:1" hidden="1" x14ac:dyDescent="0.2">
      <c r="A124" s="1" t="str">
        <f>_xll.Assistant.XL.MASQUERLIGNESI(OR(AND(D124=0,E124=0),F124=0))</f>
        <v/>
      </c>
    </row>
    <row r="125" spans="1:1" hidden="1" x14ac:dyDescent="0.2">
      <c r="A125" s="1" t="str">
        <f>_xll.Assistant.XL.MASQUERLIGNESI(OR(AND(D125=0,E125=0),F125=0))</f>
        <v/>
      </c>
    </row>
    <row r="126" spans="1:1" hidden="1" x14ac:dyDescent="0.2">
      <c r="A126" s="1" t="str">
        <f>_xll.Assistant.XL.MASQUERLIGNESI(OR(AND(D126=0,E126=0),F126=0))</f>
        <v/>
      </c>
    </row>
    <row r="127" spans="1:1" hidden="1" x14ac:dyDescent="0.2">
      <c r="A127" s="1" t="str">
        <f>_xll.Assistant.XL.MASQUERLIGNESI(OR(AND(D127=0,E127=0),F127=0))</f>
        <v/>
      </c>
    </row>
    <row r="128" spans="1:1" hidden="1" x14ac:dyDescent="0.2">
      <c r="A128" s="1" t="str">
        <f>_xll.Assistant.XL.MASQUERLIGNESI(OR(AND(D128=0,E128=0),F128=0))</f>
        <v/>
      </c>
    </row>
    <row r="129" spans="1:1" hidden="1" x14ac:dyDescent="0.2">
      <c r="A129" s="1" t="str">
        <f>_xll.Assistant.XL.MASQUERLIGNESI(OR(AND(D129=0,E129=0),F129=0))</f>
        <v/>
      </c>
    </row>
    <row r="130" spans="1:1" hidden="1" x14ac:dyDescent="0.2">
      <c r="A130" s="1" t="str">
        <f>_xll.Assistant.XL.MASQUERLIGNESI(OR(AND(D130=0,E130=0),F130=0))</f>
        <v/>
      </c>
    </row>
    <row r="131" spans="1:1" hidden="1" x14ac:dyDescent="0.2">
      <c r="A131" s="1" t="str">
        <f>_xll.Assistant.XL.MASQUERLIGNESI(OR(AND(D131=0,E131=0),F131=0))</f>
        <v/>
      </c>
    </row>
    <row r="132" spans="1:1" hidden="1" x14ac:dyDescent="0.2">
      <c r="A132" s="1" t="str">
        <f>_xll.Assistant.XL.MASQUERLIGNESI(OR(AND(D132=0,E132=0),F132=0))</f>
        <v/>
      </c>
    </row>
    <row r="133" spans="1:1" hidden="1" x14ac:dyDescent="0.2">
      <c r="A133" s="1" t="str">
        <f>_xll.Assistant.XL.MASQUERLIGNESI(OR(AND(D133=0,E133=0),F133=0))</f>
        <v/>
      </c>
    </row>
    <row r="134" spans="1:1" hidden="1" x14ac:dyDescent="0.2">
      <c r="A134" s="1" t="str">
        <f>_xll.Assistant.XL.MASQUERLIGNESI(OR(AND(D134=0,E134=0),F134=0))</f>
        <v/>
      </c>
    </row>
    <row r="135" spans="1:1" hidden="1" x14ac:dyDescent="0.2">
      <c r="A135" s="1" t="str">
        <f>_xll.Assistant.XL.MASQUERLIGNESI(OR(AND(D135=0,E135=0),F135=0))</f>
        <v/>
      </c>
    </row>
    <row r="136" spans="1:1" hidden="1" x14ac:dyDescent="0.2">
      <c r="A136" s="1" t="str">
        <f>_xll.Assistant.XL.MASQUERLIGNESI(OR(AND(D136=0,E136=0),F136=0))</f>
        <v/>
      </c>
    </row>
    <row r="137" spans="1:1" hidden="1" x14ac:dyDescent="0.2">
      <c r="A137" s="1" t="str">
        <f>_xll.Assistant.XL.MASQUERLIGNESI(OR(AND(D137=0,E137=0),F137=0))</f>
        <v/>
      </c>
    </row>
    <row r="138" spans="1:1" hidden="1" x14ac:dyDescent="0.2">
      <c r="A138" s="1" t="str">
        <f>_xll.Assistant.XL.MASQUERLIGNESI(OR(AND(D138=0,E138=0),F138=0))</f>
        <v/>
      </c>
    </row>
    <row r="139" spans="1:1" hidden="1" x14ac:dyDescent="0.2">
      <c r="A139" s="1" t="str">
        <f>_xll.Assistant.XL.MASQUERLIGNESI(OR(AND(D139=0,E139=0),F139=0))</f>
        <v/>
      </c>
    </row>
    <row r="140" spans="1:1" hidden="1" x14ac:dyDescent="0.2">
      <c r="A140" s="1" t="str">
        <f>_xll.Assistant.XL.MASQUERLIGNESI(OR(AND(D140=0,E140=0),F140=0))</f>
        <v/>
      </c>
    </row>
    <row r="141" spans="1:1" hidden="1" x14ac:dyDescent="0.2">
      <c r="A141" s="1" t="str">
        <f>_xll.Assistant.XL.MASQUERLIGNESI(OR(AND(D141=0,E141=0),F141=0))</f>
        <v/>
      </c>
    </row>
    <row r="142" spans="1:1" hidden="1" x14ac:dyDescent="0.2">
      <c r="A142" s="1" t="str">
        <f>_xll.Assistant.XL.MASQUERLIGNESI(OR(AND(D142=0,E142=0),F142=0))</f>
        <v/>
      </c>
    </row>
    <row r="143" spans="1:1" hidden="1" x14ac:dyDescent="0.2">
      <c r="A143" s="1" t="str">
        <f>_xll.Assistant.XL.MASQUERLIGNESI(OR(AND(D143=0,E143=0),F143=0))</f>
        <v/>
      </c>
    </row>
    <row r="144" spans="1:1" hidden="1" x14ac:dyDescent="0.2">
      <c r="A144" s="1" t="str">
        <f>_xll.Assistant.XL.MASQUERLIGNESI(OR(AND(D144=0,E144=0),F144=0))</f>
        <v/>
      </c>
    </row>
    <row r="145" spans="1:1" hidden="1" x14ac:dyDescent="0.2">
      <c r="A145" s="1" t="str">
        <f>_xll.Assistant.XL.MASQUERLIGNESI(OR(AND(D145=0,E145=0),F145=0))</f>
        <v/>
      </c>
    </row>
    <row r="146" spans="1:1" hidden="1" x14ac:dyDescent="0.2">
      <c r="A146" s="1" t="str">
        <f>_xll.Assistant.XL.MASQUERLIGNESI(OR(AND(D146=0,E146=0),F146=0))</f>
        <v/>
      </c>
    </row>
    <row r="147" spans="1:1" hidden="1" x14ac:dyDescent="0.2">
      <c r="A147" s="1" t="str">
        <f>_xll.Assistant.XL.MASQUERLIGNESI(OR(AND(D147=0,E147=0),F147=0))</f>
        <v/>
      </c>
    </row>
    <row r="148" spans="1:1" hidden="1" x14ac:dyDescent="0.2">
      <c r="A148" s="1" t="str">
        <f>_xll.Assistant.XL.MASQUERLIGNESI(OR(AND(D148=0,E148=0),F148=0))</f>
        <v/>
      </c>
    </row>
    <row r="149" spans="1:1" hidden="1" x14ac:dyDescent="0.2">
      <c r="A149" s="1" t="str">
        <f>_xll.Assistant.XL.MASQUERLIGNESI(OR(AND(D149=0,E149=0),F149=0))</f>
        <v/>
      </c>
    </row>
    <row r="150" spans="1:1" hidden="1" x14ac:dyDescent="0.2">
      <c r="A150" s="1" t="str">
        <f>_xll.Assistant.XL.MASQUERLIGNESI(OR(AND(D150=0,E150=0),F150=0))</f>
        <v/>
      </c>
    </row>
    <row r="151" spans="1:1" hidden="1" x14ac:dyDescent="0.2">
      <c r="A151" s="1" t="str">
        <f>_xll.Assistant.XL.MASQUERLIGNESI(OR(AND(D151=0,E151=0),F151=0))</f>
        <v/>
      </c>
    </row>
    <row r="152" spans="1:1" hidden="1" x14ac:dyDescent="0.2">
      <c r="A152" s="1" t="str">
        <f>_xll.Assistant.XL.MASQUERLIGNESI(OR(AND(D152=0,E152=0),F152=0))</f>
        <v/>
      </c>
    </row>
    <row r="153" spans="1:1" hidden="1" x14ac:dyDescent="0.2">
      <c r="A153" s="1" t="str">
        <f>_xll.Assistant.XL.MASQUERLIGNESI(OR(AND(D153=0,E153=0),F153=0))</f>
        <v/>
      </c>
    </row>
    <row r="154" spans="1:1" hidden="1" x14ac:dyDescent="0.2">
      <c r="A154" s="1" t="str">
        <f>_xll.Assistant.XL.MASQUERLIGNESI(OR(AND(D154=0,E154=0),F154=0))</f>
        <v/>
      </c>
    </row>
    <row r="155" spans="1:1" hidden="1" x14ac:dyDescent="0.2">
      <c r="A155" s="1" t="str">
        <f>_xll.Assistant.XL.MASQUERLIGNESI(OR(AND(D155=0,E155=0),F155=0))</f>
        <v/>
      </c>
    </row>
    <row r="156" spans="1:1" hidden="1" x14ac:dyDescent="0.2">
      <c r="A156" s="1" t="str">
        <f>_xll.Assistant.XL.MASQUERLIGNESI(OR(AND(D156=0,E156=0),F156=0))</f>
        <v/>
      </c>
    </row>
    <row r="157" spans="1:1" hidden="1" x14ac:dyDescent="0.2">
      <c r="A157" s="1" t="str">
        <f>_xll.Assistant.XL.MASQUERLIGNESI(OR(AND(D157=0,E157=0),F157=0))</f>
        <v/>
      </c>
    </row>
    <row r="158" spans="1:1" hidden="1" x14ac:dyDescent="0.2">
      <c r="A158" s="1" t="str">
        <f>_xll.Assistant.XL.MASQUERLIGNESI(OR(AND(D158=0,E158=0),F158=0))</f>
        <v/>
      </c>
    </row>
    <row r="159" spans="1:1" hidden="1" x14ac:dyDescent="0.2">
      <c r="A159" s="1" t="str">
        <f>_xll.Assistant.XL.MASQUERLIGNESI(OR(AND(D159=0,E159=0),F159=0))</f>
        <v/>
      </c>
    </row>
    <row r="160" spans="1:1" hidden="1" x14ac:dyDescent="0.2">
      <c r="A160" s="1" t="str">
        <f>_xll.Assistant.XL.MASQUERLIGNESI(OR(AND(D160=0,E160=0),F160=0))</f>
        <v/>
      </c>
    </row>
    <row r="161" spans="1:1" hidden="1" x14ac:dyDescent="0.2">
      <c r="A161" s="1" t="str">
        <f>_xll.Assistant.XL.MASQUERLIGNESI(OR(AND(D161=0,E161=0),F161=0))</f>
        <v/>
      </c>
    </row>
    <row r="162" spans="1:1" hidden="1" x14ac:dyDescent="0.2">
      <c r="A162" s="1" t="str">
        <f>_xll.Assistant.XL.MASQUERLIGNESI(OR(AND(D162=0,E162=0),F162=0))</f>
        <v/>
      </c>
    </row>
    <row r="163" spans="1:1" hidden="1" x14ac:dyDescent="0.2">
      <c r="A163" s="1" t="str">
        <f>_xll.Assistant.XL.MASQUERLIGNESI(OR(AND(D163=0,E163=0),F163=0))</f>
        <v/>
      </c>
    </row>
    <row r="164" spans="1:1" hidden="1" x14ac:dyDescent="0.2">
      <c r="A164" s="1" t="str">
        <f>_xll.Assistant.XL.MASQUERLIGNESI(OR(AND(D164=0,E164=0),F164=0))</f>
        <v/>
      </c>
    </row>
    <row r="165" spans="1:1" hidden="1" x14ac:dyDescent="0.2">
      <c r="A165" s="1" t="str">
        <f>_xll.Assistant.XL.MASQUERLIGNESI(OR(AND(D165=0,E165=0),F165=0))</f>
        <v/>
      </c>
    </row>
    <row r="166" spans="1:1" hidden="1" x14ac:dyDescent="0.2">
      <c r="A166" s="1" t="str">
        <f>_xll.Assistant.XL.MASQUERLIGNESI(OR(AND(D166=0,E166=0),F166=0))</f>
        <v/>
      </c>
    </row>
    <row r="167" spans="1:1" hidden="1" x14ac:dyDescent="0.2">
      <c r="A167" s="1" t="str">
        <f>_xll.Assistant.XL.MASQUERLIGNESI(OR(AND(D167=0,E167=0),F167=0))</f>
        <v/>
      </c>
    </row>
    <row r="168" spans="1:1" hidden="1" x14ac:dyDescent="0.2">
      <c r="A168" s="1" t="str">
        <f>_xll.Assistant.XL.MASQUERLIGNESI(OR(AND(D168=0,E168=0),F168=0))</f>
        <v/>
      </c>
    </row>
    <row r="169" spans="1:1" hidden="1" x14ac:dyDescent="0.2">
      <c r="A169" s="1" t="str">
        <f>_xll.Assistant.XL.MASQUERLIGNESI(OR(AND(D169=0,E169=0),F169=0))</f>
        <v/>
      </c>
    </row>
    <row r="170" spans="1:1" hidden="1" x14ac:dyDescent="0.2">
      <c r="A170" s="1" t="str">
        <f>_xll.Assistant.XL.MASQUERLIGNESI(OR(AND(D170=0,E170=0),F170=0))</f>
        <v/>
      </c>
    </row>
    <row r="171" spans="1:1" hidden="1" x14ac:dyDescent="0.2">
      <c r="A171" s="1" t="str">
        <f>_xll.Assistant.XL.MASQUERLIGNESI(OR(AND(D171=0,E171=0),F171=0))</f>
        <v/>
      </c>
    </row>
    <row r="172" spans="1:1" hidden="1" x14ac:dyDescent="0.2">
      <c r="A172" s="1" t="str">
        <f>_xll.Assistant.XL.MASQUERLIGNESI(OR(AND(D172=0,E172=0),F172=0))</f>
        <v/>
      </c>
    </row>
    <row r="173" spans="1:1" hidden="1" x14ac:dyDescent="0.2">
      <c r="A173" s="1" t="str">
        <f>_xll.Assistant.XL.MASQUERLIGNESI(OR(AND(D173=0,E173=0),F173=0))</f>
        <v/>
      </c>
    </row>
    <row r="174" spans="1:1" hidden="1" x14ac:dyDescent="0.2">
      <c r="A174" s="1" t="str">
        <f>_xll.Assistant.XL.MASQUERLIGNESI(OR(AND(D174=0,E174=0),F174=0))</f>
        <v/>
      </c>
    </row>
    <row r="175" spans="1:1" hidden="1" x14ac:dyDescent="0.2">
      <c r="A175" s="1" t="str">
        <f>_xll.Assistant.XL.MASQUERLIGNESI(OR(AND(D175=0,E175=0),F175=0))</f>
        <v/>
      </c>
    </row>
    <row r="176" spans="1:1" hidden="1" x14ac:dyDescent="0.2">
      <c r="A176" s="1" t="str">
        <f>_xll.Assistant.XL.MASQUERLIGNESI(OR(AND(D176=0,E176=0),F176=0))</f>
        <v/>
      </c>
    </row>
    <row r="177" spans="1:1" hidden="1" x14ac:dyDescent="0.2">
      <c r="A177" s="1" t="str">
        <f>_xll.Assistant.XL.MASQUERLIGNESI(OR(AND(D177=0,E177=0),F177=0))</f>
        <v/>
      </c>
    </row>
    <row r="178" spans="1:1" hidden="1" x14ac:dyDescent="0.2">
      <c r="A178" s="1" t="str">
        <f>_xll.Assistant.XL.MASQUERLIGNESI(OR(AND(D178=0,E178=0),F178=0))</f>
        <v/>
      </c>
    </row>
    <row r="179" spans="1:1" hidden="1" x14ac:dyDescent="0.2">
      <c r="A179" s="1" t="str">
        <f>_xll.Assistant.XL.MASQUERLIGNESI(OR(AND(D179=0,E179=0),F179=0))</f>
        <v/>
      </c>
    </row>
    <row r="180" spans="1:1" hidden="1" x14ac:dyDescent="0.2">
      <c r="A180" s="1" t="str">
        <f>_xll.Assistant.XL.MASQUERLIGNESI(OR(AND(D180=0,E180=0),F180=0))</f>
        <v/>
      </c>
    </row>
    <row r="181" spans="1:1" hidden="1" x14ac:dyDescent="0.2">
      <c r="A181" s="1" t="str">
        <f>_xll.Assistant.XL.MASQUERLIGNESI(OR(AND(D181=0,E181=0),F181=0))</f>
        <v/>
      </c>
    </row>
    <row r="182" spans="1:1" hidden="1" x14ac:dyDescent="0.2">
      <c r="A182" s="1" t="str">
        <f>_xll.Assistant.XL.MASQUERLIGNESI(OR(AND(D182=0,E182=0),F182=0))</f>
        <v/>
      </c>
    </row>
    <row r="183" spans="1:1" hidden="1" x14ac:dyDescent="0.2">
      <c r="A183" s="1" t="str">
        <f>_xll.Assistant.XL.MASQUERLIGNESI(OR(AND(D183=0,E183=0),F183=0))</f>
        <v/>
      </c>
    </row>
    <row r="184" spans="1:1" hidden="1" x14ac:dyDescent="0.2">
      <c r="A184" s="1" t="str">
        <f>_xll.Assistant.XL.MASQUERLIGNESI(OR(AND(D184=0,E184=0),F184=0))</f>
        <v/>
      </c>
    </row>
    <row r="185" spans="1:1" hidden="1" x14ac:dyDescent="0.2">
      <c r="A185" s="1" t="str">
        <f>_xll.Assistant.XL.MASQUERLIGNESI(OR(AND(D185=0,E185=0),F185=0))</f>
        <v/>
      </c>
    </row>
    <row r="186" spans="1:1" hidden="1" x14ac:dyDescent="0.2">
      <c r="A186" s="1" t="str">
        <f>_xll.Assistant.XL.MASQUERLIGNESI(OR(AND(D186=0,E186=0),F186=0))</f>
        <v/>
      </c>
    </row>
    <row r="187" spans="1:1" hidden="1" x14ac:dyDescent="0.2">
      <c r="A187" s="1" t="str">
        <f>_xll.Assistant.XL.MASQUERLIGNESI(OR(AND(D187=0,E187=0),F187=0))</f>
        <v/>
      </c>
    </row>
    <row r="188" spans="1:1" hidden="1" x14ac:dyDescent="0.2">
      <c r="A188" s="1" t="str">
        <f>_xll.Assistant.XL.MASQUERLIGNESI(OR(AND(D188=0,E188=0),F188=0))</f>
        <v/>
      </c>
    </row>
    <row r="189" spans="1:1" hidden="1" x14ac:dyDescent="0.2">
      <c r="A189" s="1" t="str">
        <f>_xll.Assistant.XL.MASQUERLIGNESI(OR(AND(D189=0,E189=0),F189=0))</f>
        <v/>
      </c>
    </row>
    <row r="190" spans="1:1" hidden="1" x14ac:dyDescent="0.2">
      <c r="A190" s="1" t="str">
        <f>_xll.Assistant.XL.MASQUERLIGNESI(OR(AND(D190=0,E190=0),F190=0))</f>
        <v/>
      </c>
    </row>
    <row r="191" spans="1:1" hidden="1" x14ac:dyDescent="0.2">
      <c r="A191" s="1" t="str">
        <f>_xll.Assistant.XL.MASQUERLIGNESI(OR(AND(D191=0,E191=0),F191=0))</f>
        <v/>
      </c>
    </row>
    <row r="192" spans="1:1" hidden="1" x14ac:dyDescent="0.2">
      <c r="A192" s="1" t="str">
        <f>_xll.Assistant.XL.MASQUERLIGNESI(OR(AND(D192=0,E192=0),F192=0))</f>
        <v/>
      </c>
    </row>
    <row r="193" spans="1:1" hidden="1" x14ac:dyDescent="0.2">
      <c r="A193" s="1" t="str">
        <f>_xll.Assistant.XL.MASQUERLIGNESI(OR(AND(D193=0,E193=0),F193=0))</f>
        <v/>
      </c>
    </row>
    <row r="194" spans="1:1" hidden="1" x14ac:dyDescent="0.2">
      <c r="A194" s="1" t="str">
        <f>_xll.Assistant.XL.MASQUERLIGNESI(OR(AND(D194=0,E194=0),F194=0))</f>
        <v/>
      </c>
    </row>
    <row r="195" spans="1:1" hidden="1" x14ac:dyDescent="0.2">
      <c r="A195" s="1" t="str">
        <f>_xll.Assistant.XL.MASQUERLIGNESI(OR(AND(D195=0,E195=0),F195=0))</f>
        <v/>
      </c>
    </row>
    <row r="196" spans="1:1" hidden="1" x14ac:dyDescent="0.2">
      <c r="A196" s="1" t="str">
        <f>_xll.Assistant.XL.MASQUERLIGNESI(OR(AND(D196=0,E196=0),F196=0))</f>
        <v/>
      </c>
    </row>
    <row r="197" spans="1:1" hidden="1" x14ac:dyDescent="0.2">
      <c r="A197" s="1" t="str">
        <f>_xll.Assistant.XL.MASQUERLIGNESI(OR(AND(D197=0,E197=0),F197=0))</f>
        <v/>
      </c>
    </row>
    <row r="198" spans="1:1" hidden="1" x14ac:dyDescent="0.2">
      <c r="A198" s="1" t="str">
        <f>_xll.Assistant.XL.MASQUERLIGNESI(OR(AND(D198=0,E198=0),F198=0))</f>
        <v/>
      </c>
    </row>
    <row r="199" spans="1:1" hidden="1" x14ac:dyDescent="0.2">
      <c r="A199" s="1" t="str">
        <f>_xll.Assistant.XL.MASQUERLIGNESI(OR(AND(D199=0,E199=0),F199=0))</f>
        <v/>
      </c>
    </row>
    <row r="200" spans="1:1" hidden="1" x14ac:dyDescent="0.2">
      <c r="A200" s="1" t="str">
        <f>_xll.Assistant.XL.MASQUERLIGNESI(OR(AND(D200=0,E200=0),F200=0))</f>
        <v/>
      </c>
    </row>
    <row r="201" spans="1:1" hidden="1" x14ac:dyDescent="0.2">
      <c r="A201" s="1" t="str">
        <f>_xll.Assistant.XL.MASQUERLIGNESI(OR(AND(D201=0,E201=0),F201=0))</f>
        <v/>
      </c>
    </row>
    <row r="202" spans="1:1" hidden="1" x14ac:dyDescent="0.2">
      <c r="A202" s="1" t="str">
        <f>_xll.Assistant.XL.MASQUERLIGNESI(OR(AND(D202=0,E202=0),F202=0))</f>
        <v/>
      </c>
    </row>
    <row r="203" spans="1:1" hidden="1" x14ac:dyDescent="0.2">
      <c r="A203" s="1" t="str">
        <f>_xll.Assistant.XL.MASQUERLIGNESI(OR(AND(D203=0,E203=0),F203=0))</f>
        <v/>
      </c>
    </row>
    <row r="204" spans="1:1" hidden="1" x14ac:dyDescent="0.2">
      <c r="A204" s="1" t="str">
        <f>_xll.Assistant.XL.MASQUERLIGNESI(OR(AND(D204=0,E204=0),F204=0))</f>
        <v/>
      </c>
    </row>
    <row r="205" spans="1:1" hidden="1" x14ac:dyDescent="0.2">
      <c r="A205" s="1" t="str">
        <f>_xll.Assistant.XL.MASQUERLIGNESI(OR(AND(D205=0,E205=0),F205=0))</f>
        <v/>
      </c>
    </row>
    <row r="206" spans="1:1" hidden="1" x14ac:dyDescent="0.2">
      <c r="A206" s="1" t="str">
        <f>_xll.Assistant.XL.MASQUERLIGNESI(OR(AND(D206=0,E206=0),F206=0))</f>
        <v/>
      </c>
    </row>
    <row r="207" spans="1:1" hidden="1" x14ac:dyDescent="0.2">
      <c r="A207" s="1" t="str">
        <f>_xll.Assistant.XL.MASQUERLIGNESI(OR(AND(D207=0,E207=0),F207=0))</f>
        <v/>
      </c>
    </row>
    <row r="208" spans="1:1" hidden="1" x14ac:dyDescent="0.2">
      <c r="A208" s="1" t="str">
        <f>_xll.Assistant.XL.MASQUERLIGNESI(OR(AND(D208=0,E208=0),F208=0))</f>
        <v/>
      </c>
    </row>
    <row r="209" spans="1:1" hidden="1" x14ac:dyDescent="0.2">
      <c r="A209" s="1" t="str">
        <f>_xll.Assistant.XL.MASQUERLIGNESI(OR(AND(D209=0,E209=0),F209=0))</f>
        <v/>
      </c>
    </row>
    <row r="210" spans="1:1" hidden="1" x14ac:dyDescent="0.2">
      <c r="A210" s="1" t="str">
        <f>_xll.Assistant.XL.MASQUERLIGNESI(OR(AND(D210=0,E210=0),F210=0))</f>
        <v/>
      </c>
    </row>
    <row r="211" spans="1:1" hidden="1" x14ac:dyDescent="0.2">
      <c r="A211" s="1" t="str">
        <f>_xll.Assistant.XL.MASQUERLIGNESI(OR(AND(D211=0,E211=0),F211=0))</f>
        <v/>
      </c>
    </row>
    <row r="212" spans="1:1" hidden="1" x14ac:dyDescent="0.2">
      <c r="A212" s="1" t="str">
        <f>_xll.Assistant.XL.MASQUERLIGNESI(OR(AND(D212=0,E212=0),F212=0))</f>
        <v/>
      </c>
    </row>
    <row r="213" spans="1:1" hidden="1" x14ac:dyDescent="0.2">
      <c r="A213" s="1" t="str">
        <f>_xll.Assistant.XL.MASQUERLIGNESI(OR(AND(D213=0,E213=0),F213=0))</f>
        <v/>
      </c>
    </row>
    <row r="214" spans="1:1" hidden="1" x14ac:dyDescent="0.2">
      <c r="A214" s="1" t="str">
        <f>_xll.Assistant.XL.MASQUERLIGNESI(OR(AND(D214=0,E214=0),F214=0))</f>
        <v/>
      </c>
    </row>
    <row r="215" spans="1:1" hidden="1" x14ac:dyDescent="0.2">
      <c r="A215" s="1" t="str">
        <f>_xll.Assistant.XL.MASQUERLIGNESI(OR(AND(D215=0,E215=0),F215=0))</f>
        <v/>
      </c>
    </row>
    <row r="216" spans="1:1" hidden="1" x14ac:dyDescent="0.2">
      <c r="A216" s="1" t="str">
        <f>_xll.Assistant.XL.MASQUERLIGNESI(OR(AND(D216=0,E216=0),F216=0))</f>
        <v/>
      </c>
    </row>
    <row r="217" spans="1:1" hidden="1" x14ac:dyDescent="0.2">
      <c r="A217" s="1" t="str">
        <f>_xll.Assistant.XL.MASQUERLIGNESI(OR(AND(D217=0,E217=0),F217=0))</f>
        <v/>
      </c>
    </row>
    <row r="218" spans="1:1" hidden="1" x14ac:dyDescent="0.2">
      <c r="A218" s="1" t="str">
        <f>_xll.Assistant.XL.MASQUERLIGNESI(OR(AND(D218=0,E218=0),F218=0))</f>
        <v/>
      </c>
    </row>
    <row r="219" spans="1:1" hidden="1" x14ac:dyDescent="0.2">
      <c r="A219" s="1" t="str">
        <f>_xll.Assistant.XL.MASQUERLIGNESI(OR(AND(D219=0,E219=0),F219=0))</f>
        <v/>
      </c>
    </row>
    <row r="220" spans="1:1" hidden="1" x14ac:dyDescent="0.2">
      <c r="A220" s="1" t="str">
        <f>_xll.Assistant.XL.MASQUERLIGNESI(OR(AND(D220=0,E220=0),F220=0))</f>
        <v/>
      </c>
    </row>
    <row r="221" spans="1:1" hidden="1" x14ac:dyDescent="0.2">
      <c r="A221" s="1" t="str">
        <f>_xll.Assistant.XL.MASQUERLIGNESI(OR(AND(D221=0,E221=0),F221=0))</f>
        <v/>
      </c>
    </row>
    <row r="222" spans="1:1" hidden="1" x14ac:dyDescent="0.2">
      <c r="A222" s="1" t="str">
        <f>_xll.Assistant.XL.MASQUERLIGNESI(OR(AND(D222=0,E222=0),F222=0))</f>
        <v/>
      </c>
    </row>
    <row r="223" spans="1:1" hidden="1" x14ac:dyDescent="0.2">
      <c r="A223" s="1" t="str">
        <f>_xll.Assistant.XL.MASQUERLIGNESI(OR(AND(D223=0,E223=0),F223=0))</f>
        <v/>
      </c>
    </row>
    <row r="224" spans="1:1" hidden="1" x14ac:dyDescent="0.2">
      <c r="A224" s="1" t="str">
        <f>_xll.Assistant.XL.MASQUERLIGNESI(OR(AND(D224=0,E224=0),F224=0))</f>
        <v/>
      </c>
    </row>
    <row r="225" spans="1:1" hidden="1" x14ac:dyDescent="0.2">
      <c r="A225" s="1" t="str">
        <f>_xll.Assistant.XL.MASQUERLIGNESI(OR(AND(D225=0,E225=0),F225=0))</f>
        <v/>
      </c>
    </row>
    <row r="226" spans="1:1" hidden="1" x14ac:dyDescent="0.2">
      <c r="A226" s="1" t="str">
        <f>_xll.Assistant.XL.MASQUERLIGNESI(OR(AND(D226=0,E226=0),F226=0))</f>
        <v/>
      </c>
    </row>
    <row r="227" spans="1:1" hidden="1" x14ac:dyDescent="0.2">
      <c r="A227" s="1" t="str">
        <f>_xll.Assistant.XL.MASQUERLIGNESI(OR(AND(D227=0,E227=0),F227=0))</f>
        <v/>
      </c>
    </row>
    <row r="228" spans="1:1" hidden="1" x14ac:dyDescent="0.2">
      <c r="A228" s="1" t="str">
        <f>_xll.Assistant.XL.MASQUERLIGNESI(OR(AND(D228=0,E228=0),F228=0))</f>
        <v/>
      </c>
    </row>
    <row r="229" spans="1:1" hidden="1" x14ac:dyDescent="0.2">
      <c r="A229" s="1" t="str">
        <f>_xll.Assistant.XL.MASQUERLIGNESI(OR(AND(D229=0,E229=0),F229=0))</f>
        <v/>
      </c>
    </row>
    <row r="230" spans="1:1" hidden="1" x14ac:dyDescent="0.2">
      <c r="A230" s="1" t="str">
        <f>_xll.Assistant.XL.MASQUERLIGNESI(OR(AND(D230=0,E230=0),F230=0))</f>
        <v/>
      </c>
    </row>
    <row r="231" spans="1:1" hidden="1" x14ac:dyDescent="0.2">
      <c r="A231" s="1" t="str">
        <f>_xll.Assistant.XL.MASQUERLIGNESI(OR(AND(D231=0,E231=0),F231=0))</f>
        <v/>
      </c>
    </row>
    <row r="232" spans="1:1" hidden="1" x14ac:dyDescent="0.2">
      <c r="A232" s="1" t="str">
        <f>_xll.Assistant.XL.MASQUERLIGNESI(OR(AND(D232=0,E232=0),F232=0))</f>
        <v/>
      </c>
    </row>
    <row r="233" spans="1:1" hidden="1" x14ac:dyDescent="0.2">
      <c r="A233" s="1" t="str">
        <f>_xll.Assistant.XL.MASQUERLIGNESI(OR(AND(D233=0,E233=0),F233=0))</f>
        <v/>
      </c>
    </row>
    <row r="234" spans="1:1" hidden="1" x14ac:dyDescent="0.2">
      <c r="A234" s="1" t="str">
        <f>_xll.Assistant.XL.MASQUERLIGNESI(OR(AND(D234=0,E234=0),F234=0))</f>
        <v/>
      </c>
    </row>
    <row r="235" spans="1:1" hidden="1" x14ac:dyDescent="0.2">
      <c r="A235" s="1" t="str">
        <f>_xll.Assistant.XL.MASQUERLIGNESI(OR(AND(D235=0,E235=0),F235=0))</f>
        <v/>
      </c>
    </row>
    <row r="236" spans="1:1" hidden="1" x14ac:dyDescent="0.2">
      <c r="A236" s="1" t="str">
        <f>_xll.Assistant.XL.MASQUERLIGNESI(OR(AND(D236=0,E236=0),F236=0))</f>
        <v/>
      </c>
    </row>
    <row r="237" spans="1:1" hidden="1" x14ac:dyDescent="0.2">
      <c r="A237" s="1" t="str">
        <f>_xll.Assistant.XL.MASQUERLIGNESI(OR(AND(D237=0,E237=0),F237=0))</f>
        <v/>
      </c>
    </row>
    <row r="238" spans="1:1" hidden="1" x14ac:dyDescent="0.2">
      <c r="A238" s="1" t="str">
        <f>_xll.Assistant.XL.MASQUERLIGNESI(OR(AND(D238=0,E238=0),F238=0))</f>
        <v/>
      </c>
    </row>
    <row r="239" spans="1:1" hidden="1" x14ac:dyDescent="0.2">
      <c r="A239" s="1" t="str">
        <f>_xll.Assistant.XL.MASQUERLIGNESI(OR(AND(D239=0,E239=0),F239=0))</f>
        <v/>
      </c>
    </row>
    <row r="240" spans="1:1" hidden="1" x14ac:dyDescent="0.2">
      <c r="A240" s="1" t="str">
        <f>_xll.Assistant.XL.MASQUERLIGNESI(OR(AND(D240=0,E240=0),F240=0))</f>
        <v/>
      </c>
    </row>
    <row r="241" spans="1:1" hidden="1" x14ac:dyDescent="0.2">
      <c r="A241" s="1" t="str">
        <f>_xll.Assistant.XL.MASQUERLIGNESI(OR(AND(D241=0,E241=0),F241=0))</f>
        <v/>
      </c>
    </row>
    <row r="242" spans="1:1" hidden="1" x14ac:dyDescent="0.2">
      <c r="A242" s="1" t="str">
        <f>_xll.Assistant.XL.MASQUERLIGNESI(OR(AND(D242=0,E242=0),F242=0))</f>
        <v/>
      </c>
    </row>
    <row r="243" spans="1:1" hidden="1" x14ac:dyDescent="0.2">
      <c r="A243" s="1" t="str">
        <f>_xll.Assistant.XL.MASQUERLIGNESI(OR(AND(D243=0,E243=0),F243=0))</f>
        <v/>
      </c>
    </row>
    <row r="244" spans="1:1" hidden="1" x14ac:dyDescent="0.2">
      <c r="A244" s="1" t="str">
        <f>_xll.Assistant.XL.MASQUERLIGNESI(OR(AND(D244=0,E244=0),F244=0))</f>
        <v/>
      </c>
    </row>
    <row r="245" spans="1:1" hidden="1" x14ac:dyDescent="0.2">
      <c r="A245" s="1" t="str">
        <f>_xll.Assistant.XL.MASQUERLIGNESI(OR(AND(D245=0,E245=0),F245=0))</f>
        <v/>
      </c>
    </row>
    <row r="246" spans="1:1" hidden="1" x14ac:dyDescent="0.2">
      <c r="A246" s="1" t="str">
        <f>_xll.Assistant.XL.MASQUERLIGNESI(OR(AND(D246=0,E246=0),F246=0))</f>
        <v/>
      </c>
    </row>
    <row r="247" spans="1:1" hidden="1" x14ac:dyDescent="0.2">
      <c r="A247" s="1" t="str">
        <f>_xll.Assistant.XL.MASQUERLIGNESI(OR(AND(D247=0,E247=0),F247=0))</f>
        <v/>
      </c>
    </row>
    <row r="248" spans="1:1" hidden="1" x14ac:dyDescent="0.2">
      <c r="A248" s="1" t="str">
        <f>_xll.Assistant.XL.MASQUERLIGNESI(OR(AND(D248=0,E248=0),F248=0))</f>
        <v/>
      </c>
    </row>
    <row r="249" spans="1:1" hidden="1" x14ac:dyDescent="0.2">
      <c r="A249" s="1" t="str">
        <f>_xll.Assistant.XL.MASQUERLIGNESI(OR(AND(D249=0,E249=0),F249=0))</f>
        <v/>
      </c>
    </row>
    <row r="250" spans="1:1" hidden="1" x14ac:dyDescent="0.2">
      <c r="A250" s="1" t="str">
        <f>_xll.Assistant.XL.MASQUERLIGNESI(OR(AND(D250=0,E250=0),F250=0))</f>
        <v/>
      </c>
    </row>
    <row r="251" spans="1:1" hidden="1" x14ac:dyDescent="0.2">
      <c r="A251" s="1" t="str">
        <f>_xll.Assistant.XL.MASQUERLIGNESI(OR(AND(D251=0,E251=0),F251=0))</f>
        <v/>
      </c>
    </row>
    <row r="252" spans="1:1" hidden="1" x14ac:dyDescent="0.2">
      <c r="A252" s="1" t="str">
        <f>_xll.Assistant.XL.MASQUERLIGNESI(OR(AND(D252=0,E252=0),F252=0))</f>
        <v/>
      </c>
    </row>
    <row r="253" spans="1:1" hidden="1" x14ac:dyDescent="0.2">
      <c r="A253" s="1" t="str">
        <f>_xll.Assistant.XL.MASQUERLIGNESI(OR(AND(D253=0,E253=0),F253=0))</f>
        <v/>
      </c>
    </row>
    <row r="254" spans="1:1" hidden="1" x14ac:dyDescent="0.2">
      <c r="A254" s="1" t="str">
        <f>_xll.Assistant.XL.MASQUERLIGNESI(OR(AND(D254=0,E254=0),F254=0))</f>
        <v/>
      </c>
    </row>
    <row r="255" spans="1:1" hidden="1" x14ac:dyDescent="0.2">
      <c r="A255" s="1" t="str">
        <f>_xll.Assistant.XL.MASQUERLIGNESI(OR(AND(D255=0,E255=0),F255=0))</f>
        <v/>
      </c>
    </row>
    <row r="256" spans="1:1" hidden="1" x14ac:dyDescent="0.2">
      <c r="A256" s="1" t="str">
        <f>_xll.Assistant.XL.MASQUERLIGNESI(OR(AND(D256=0,E256=0),F256=0))</f>
        <v/>
      </c>
    </row>
    <row r="257" spans="1:1" hidden="1" x14ac:dyDescent="0.2">
      <c r="A257" s="1" t="str">
        <f>_xll.Assistant.XL.MASQUERLIGNESI(OR(AND(D257=0,E257=0),F257=0))</f>
        <v/>
      </c>
    </row>
    <row r="258" spans="1:1" hidden="1" x14ac:dyDescent="0.2">
      <c r="A258" s="1" t="str">
        <f>_xll.Assistant.XL.MASQUERLIGNESI(OR(AND(D258=0,E258=0),F258=0))</f>
        <v/>
      </c>
    </row>
    <row r="259" spans="1:1" hidden="1" x14ac:dyDescent="0.2">
      <c r="A259" s="1" t="str">
        <f>_xll.Assistant.XL.MASQUERLIGNESI(OR(AND(D259=0,E259=0),F259=0))</f>
        <v/>
      </c>
    </row>
    <row r="260" spans="1:1" hidden="1" x14ac:dyDescent="0.2">
      <c r="A260" s="1" t="str">
        <f>_xll.Assistant.XL.MASQUERLIGNESI(OR(AND(D260=0,E260=0),F260=0))</f>
        <v/>
      </c>
    </row>
    <row r="261" spans="1:1" hidden="1" x14ac:dyDescent="0.2">
      <c r="A261" s="1" t="str">
        <f>_xll.Assistant.XL.MASQUERLIGNESI(OR(AND(D261=0,E261=0),F261=0))</f>
        <v/>
      </c>
    </row>
    <row r="262" spans="1:1" hidden="1" x14ac:dyDescent="0.2">
      <c r="A262" s="1" t="str">
        <f>_xll.Assistant.XL.MASQUERLIGNESI(OR(AND(D262=0,E262=0),F262=0))</f>
        <v/>
      </c>
    </row>
    <row r="263" spans="1:1" hidden="1" x14ac:dyDescent="0.2">
      <c r="A263" s="1" t="str">
        <f>_xll.Assistant.XL.MASQUERLIGNESI(OR(AND(D263=0,E263=0),F263=0))</f>
        <v/>
      </c>
    </row>
    <row r="264" spans="1:1" hidden="1" x14ac:dyDescent="0.2">
      <c r="A264" s="1" t="str">
        <f>_xll.Assistant.XL.MASQUERLIGNESI(OR(AND(D264=0,E264=0),F264=0))</f>
        <v/>
      </c>
    </row>
    <row r="265" spans="1:1" hidden="1" x14ac:dyDescent="0.2">
      <c r="A265" s="1" t="str">
        <f>_xll.Assistant.XL.MASQUERLIGNESI(OR(AND(D265=0,E265=0),F265=0))</f>
        <v/>
      </c>
    </row>
    <row r="266" spans="1:1" hidden="1" x14ac:dyDescent="0.2">
      <c r="A266" s="1" t="str">
        <f>_xll.Assistant.XL.MASQUERLIGNESI(OR(AND(D266=0,E266=0),F266=0))</f>
        <v/>
      </c>
    </row>
    <row r="267" spans="1:1" hidden="1" x14ac:dyDescent="0.2">
      <c r="A267" s="1" t="str">
        <f>_xll.Assistant.XL.MASQUERLIGNESI(OR(AND(D267=0,E267=0),F267=0))</f>
        <v/>
      </c>
    </row>
    <row r="268" spans="1:1" hidden="1" x14ac:dyDescent="0.2">
      <c r="A268" s="1" t="str">
        <f>_xll.Assistant.XL.MASQUERLIGNESI(OR(AND(D268=0,E268=0),F268=0))</f>
        <v/>
      </c>
    </row>
    <row r="269" spans="1:1" hidden="1" x14ac:dyDescent="0.2">
      <c r="A269" s="1" t="str">
        <f>_xll.Assistant.XL.MASQUERLIGNESI(OR(AND(D269=0,E269=0),F269=0))</f>
        <v/>
      </c>
    </row>
    <row r="270" spans="1:1" hidden="1" x14ac:dyDescent="0.2">
      <c r="A270" s="1" t="str">
        <f>_xll.Assistant.XL.MASQUERLIGNESI(OR(AND(D270=0,E270=0),F270=0))</f>
        <v/>
      </c>
    </row>
    <row r="271" spans="1:1" hidden="1" x14ac:dyDescent="0.2">
      <c r="A271" s="1" t="str">
        <f>_xll.Assistant.XL.MASQUERLIGNESI(OR(AND(D271=0,E271=0),F271=0))</f>
        <v/>
      </c>
    </row>
    <row r="272" spans="1:1" hidden="1" x14ac:dyDescent="0.2">
      <c r="A272" s="1" t="str">
        <f>_xll.Assistant.XL.MASQUERLIGNESI(OR(AND(D272=0,E272=0),F272=0))</f>
        <v/>
      </c>
    </row>
    <row r="273" spans="1:1" hidden="1" x14ac:dyDescent="0.2">
      <c r="A273" s="1" t="str">
        <f>_xll.Assistant.XL.MASQUERLIGNESI(OR(AND(D273=0,E273=0),F273=0))</f>
        <v/>
      </c>
    </row>
    <row r="274" spans="1:1" hidden="1" x14ac:dyDescent="0.2">
      <c r="A274" s="1" t="str">
        <f>_xll.Assistant.XL.MASQUERLIGNESI(OR(AND(D274=0,E274=0),F274=0))</f>
        <v/>
      </c>
    </row>
    <row r="275" spans="1:1" hidden="1" x14ac:dyDescent="0.2">
      <c r="A275" s="1" t="str">
        <f>_xll.Assistant.XL.MASQUERLIGNESI(OR(AND(D275=0,E275=0),F275=0))</f>
        <v/>
      </c>
    </row>
    <row r="276" spans="1:1" hidden="1" x14ac:dyDescent="0.2">
      <c r="A276" s="1" t="str">
        <f>_xll.Assistant.XL.MASQUERLIGNESI(OR(AND(D276=0,E276=0),F276=0))</f>
        <v/>
      </c>
    </row>
    <row r="277" spans="1:1" hidden="1" x14ac:dyDescent="0.2">
      <c r="A277" s="1" t="str">
        <f>_xll.Assistant.XL.MASQUERLIGNESI(OR(AND(D277=0,E277=0),F277=0))</f>
        <v/>
      </c>
    </row>
    <row r="278" spans="1:1" hidden="1" x14ac:dyDescent="0.2">
      <c r="A278" s="1" t="str">
        <f>_xll.Assistant.XL.MASQUERLIGNESI(OR(AND(D278=0,E278=0),F278=0))</f>
        <v/>
      </c>
    </row>
    <row r="279" spans="1:1" hidden="1" x14ac:dyDescent="0.2">
      <c r="A279" s="1" t="str">
        <f>_xll.Assistant.XL.MASQUERLIGNESI(OR(AND(D279=0,E279=0),F279=0))</f>
        <v/>
      </c>
    </row>
    <row r="280" spans="1:1" hidden="1" x14ac:dyDescent="0.2">
      <c r="A280" s="1" t="str">
        <f>_xll.Assistant.XL.MASQUERLIGNESI(OR(AND(D280=0,E280=0),F280=0))</f>
        <v/>
      </c>
    </row>
    <row r="281" spans="1:1" hidden="1" x14ac:dyDescent="0.2">
      <c r="A281" s="1" t="str">
        <f>_xll.Assistant.XL.MASQUERLIGNESI(OR(AND(D281=0,E281=0),F281=0))</f>
        <v/>
      </c>
    </row>
    <row r="282" spans="1:1" hidden="1" x14ac:dyDescent="0.2">
      <c r="A282" s="1" t="str">
        <f>_xll.Assistant.XL.MASQUERLIGNESI(OR(AND(D282=0,E282=0),F282=0))</f>
        <v/>
      </c>
    </row>
    <row r="283" spans="1:1" hidden="1" x14ac:dyDescent="0.2">
      <c r="A283" s="1" t="str">
        <f>_xll.Assistant.XL.MASQUERLIGNESI(OR(AND(D283=0,E283=0),F283=0))</f>
        <v/>
      </c>
    </row>
    <row r="284" spans="1:1" hidden="1" x14ac:dyDescent="0.2">
      <c r="A284" s="1" t="str">
        <f>_xll.Assistant.XL.MASQUERLIGNESI(OR(AND(D284=0,E284=0),F284=0))</f>
        <v/>
      </c>
    </row>
    <row r="285" spans="1:1" hidden="1" x14ac:dyDescent="0.2">
      <c r="A285" s="1" t="str">
        <f>_xll.Assistant.XL.MASQUERLIGNESI(OR(AND(D285=0,E285=0),F285=0))</f>
        <v/>
      </c>
    </row>
    <row r="286" spans="1:1" hidden="1" x14ac:dyDescent="0.2">
      <c r="A286" s="1" t="str">
        <f>_xll.Assistant.XL.MASQUERLIGNESI(OR(AND(D286=0,E286=0),F286=0))</f>
        <v/>
      </c>
    </row>
    <row r="287" spans="1:1" hidden="1" x14ac:dyDescent="0.2">
      <c r="A287" s="1" t="str">
        <f>_xll.Assistant.XL.MASQUERLIGNESI(OR(AND(D287=0,E287=0),F287=0))</f>
        <v/>
      </c>
    </row>
    <row r="288" spans="1:1" hidden="1" x14ac:dyDescent="0.2">
      <c r="A288" s="1" t="str">
        <f>_xll.Assistant.XL.MASQUERLIGNESI(OR(AND(D288=0,E288=0),F288=0))</f>
        <v/>
      </c>
    </row>
    <row r="289" spans="1:1" hidden="1" x14ac:dyDescent="0.2">
      <c r="A289" s="1" t="str">
        <f>_xll.Assistant.XL.MASQUERLIGNESI(OR(AND(D289=0,E289=0),F289=0))</f>
        <v/>
      </c>
    </row>
    <row r="290" spans="1:1" hidden="1" x14ac:dyDescent="0.2">
      <c r="A290" s="1" t="str">
        <f>_xll.Assistant.XL.MASQUERLIGNESI(OR(AND(D290=0,E290=0),F290=0))</f>
        <v/>
      </c>
    </row>
    <row r="291" spans="1:1" hidden="1" x14ac:dyDescent="0.2">
      <c r="A291" s="1" t="str">
        <f>_xll.Assistant.XL.MASQUERLIGNESI(OR(AND(D291=0,E291=0),F291=0))</f>
        <v/>
      </c>
    </row>
    <row r="292" spans="1:1" hidden="1" x14ac:dyDescent="0.2">
      <c r="A292" s="1" t="str">
        <f>_xll.Assistant.XL.MASQUERLIGNESI(OR(AND(D292=0,E292=0),F292=0))</f>
        <v/>
      </c>
    </row>
    <row r="293" spans="1:1" hidden="1" x14ac:dyDescent="0.2">
      <c r="A293" s="1" t="str">
        <f>_xll.Assistant.XL.MASQUERLIGNESI(OR(AND(D293=0,E293=0),F293=0))</f>
        <v/>
      </c>
    </row>
    <row r="294" spans="1:1" hidden="1" x14ac:dyDescent="0.2">
      <c r="A294" s="1" t="str">
        <f>_xll.Assistant.XL.MASQUERLIGNESI(OR(AND(D294=0,E294=0),F294=0))</f>
        <v/>
      </c>
    </row>
    <row r="295" spans="1:1" hidden="1" x14ac:dyDescent="0.2">
      <c r="A295" s="1" t="str">
        <f>_xll.Assistant.XL.MASQUERLIGNESI(OR(AND(D295=0,E295=0),F295=0))</f>
        <v/>
      </c>
    </row>
    <row r="296" spans="1:1" hidden="1" x14ac:dyDescent="0.2">
      <c r="A296" s="1" t="str">
        <f>_xll.Assistant.XL.MASQUERLIGNESI(OR(AND(D296=0,E296=0),F296=0))</f>
        <v/>
      </c>
    </row>
    <row r="297" spans="1:1" hidden="1" x14ac:dyDescent="0.2">
      <c r="A297" s="1" t="str">
        <f>_xll.Assistant.XL.MASQUERLIGNESI(OR(AND(D297=0,E297=0),F297=0))</f>
        <v/>
      </c>
    </row>
    <row r="298" spans="1:1" hidden="1" x14ac:dyDescent="0.2">
      <c r="A298" s="1" t="str">
        <f>_xll.Assistant.XL.MASQUERLIGNESI(OR(AND(D298=0,E298=0),F298=0))</f>
        <v/>
      </c>
    </row>
    <row r="299" spans="1:1" hidden="1" x14ac:dyDescent="0.2">
      <c r="A299" s="1" t="str">
        <f>_xll.Assistant.XL.MASQUERLIGNESI(OR(AND(D299=0,E299=0),F299=0))</f>
        <v/>
      </c>
    </row>
    <row r="300" spans="1:1" hidden="1" x14ac:dyDescent="0.2">
      <c r="A300" s="1" t="str">
        <f>_xll.Assistant.XL.MASQUERLIGNESI(OR(AND(D300=0,E300=0),F300=0))</f>
        <v/>
      </c>
    </row>
    <row r="301" spans="1:1" hidden="1" x14ac:dyDescent="0.2">
      <c r="A301" s="1" t="str">
        <f>_xll.Assistant.XL.MASQUERLIGNESI(OR(AND(D301=0,E301=0),F301=0))</f>
        <v/>
      </c>
    </row>
    <row r="302" spans="1:1" hidden="1" x14ac:dyDescent="0.2">
      <c r="A302" s="1" t="str">
        <f>_xll.Assistant.XL.MASQUERLIGNESI(OR(AND(D302=0,E302=0),F302=0))</f>
        <v/>
      </c>
    </row>
    <row r="303" spans="1:1" hidden="1" x14ac:dyDescent="0.2">
      <c r="A303" s="1" t="str">
        <f>_xll.Assistant.XL.MASQUERLIGNESI(OR(AND(D303=0,E303=0),F303=0))</f>
        <v/>
      </c>
    </row>
    <row r="304" spans="1:1" hidden="1" x14ac:dyDescent="0.2">
      <c r="A304" s="1" t="str">
        <f>_xll.Assistant.XL.MASQUERLIGNESI(OR(AND(D304=0,E304=0),F304=0))</f>
        <v/>
      </c>
    </row>
    <row r="305" spans="1:1" hidden="1" x14ac:dyDescent="0.2">
      <c r="A305" s="1" t="str">
        <f>_xll.Assistant.XL.MASQUERLIGNESI(OR(AND(D305=0,E305=0),F305=0))</f>
        <v/>
      </c>
    </row>
    <row r="306" spans="1:1" hidden="1" x14ac:dyDescent="0.2">
      <c r="A306" s="1" t="str">
        <f>_xll.Assistant.XL.MASQUERLIGNESI(OR(AND(D306=0,E306=0),F306=0))</f>
        <v/>
      </c>
    </row>
    <row r="307" spans="1:1" hidden="1" x14ac:dyDescent="0.2">
      <c r="A307" s="1" t="str">
        <f>_xll.Assistant.XL.MASQUERLIGNESI(OR(AND(D307=0,E307=0),F307=0))</f>
        <v/>
      </c>
    </row>
    <row r="308" spans="1:1" hidden="1" x14ac:dyDescent="0.2">
      <c r="A308" s="1" t="str">
        <f>_xll.Assistant.XL.MASQUERLIGNESI(OR(AND(D308=0,E308=0),F308=0))</f>
        <v/>
      </c>
    </row>
    <row r="309" spans="1:1" hidden="1" x14ac:dyDescent="0.2">
      <c r="A309" s="1" t="str">
        <f>_xll.Assistant.XL.MASQUERLIGNESI(OR(AND(D309=0,E309=0),F309=0))</f>
        <v/>
      </c>
    </row>
    <row r="310" spans="1:1" hidden="1" x14ac:dyDescent="0.2">
      <c r="A310" s="1" t="str">
        <f>_xll.Assistant.XL.MASQUERLIGNESI(OR(AND(D310=0,E310=0),F310=0))</f>
        <v/>
      </c>
    </row>
    <row r="311" spans="1:1" hidden="1" x14ac:dyDescent="0.2">
      <c r="A311" s="1" t="str">
        <f>_xll.Assistant.XL.MASQUERLIGNESI(OR(AND(D311=0,E311=0),F311=0))</f>
        <v/>
      </c>
    </row>
    <row r="312" spans="1:1" hidden="1" x14ac:dyDescent="0.2">
      <c r="A312" s="1" t="str">
        <f>_xll.Assistant.XL.MASQUERLIGNESI(OR(AND(D312=0,E312=0),F312=0))</f>
        <v/>
      </c>
    </row>
    <row r="313" spans="1:1" hidden="1" x14ac:dyDescent="0.2">
      <c r="A313" s="1" t="str">
        <f>_xll.Assistant.XL.MASQUERLIGNESI(OR(AND(D313=0,E313=0),F313=0))</f>
        <v/>
      </c>
    </row>
    <row r="314" spans="1:1" hidden="1" x14ac:dyDescent="0.2">
      <c r="A314" s="1" t="str">
        <f>_xll.Assistant.XL.MASQUERLIGNESI(OR(AND(D314=0,E314=0),F314=0))</f>
        <v/>
      </c>
    </row>
    <row r="315" spans="1:1" hidden="1" x14ac:dyDescent="0.2">
      <c r="A315" s="1" t="str">
        <f>_xll.Assistant.XL.MASQUERLIGNESI(OR(AND(D315=0,E315=0),F315=0))</f>
        <v/>
      </c>
    </row>
    <row r="316" spans="1:1" hidden="1" x14ac:dyDescent="0.2">
      <c r="A316" s="1" t="str">
        <f>_xll.Assistant.XL.MASQUERLIGNESI(OR(AND(D316=0,E316=0),F316=0))</f>
        <v/>
      </c>
    </row>
    <row r="317" spans="1:1" hidden="1" x14ac:dyDescent="0.2">
      <c r="A317" s="1" t="str">
        <f>_xll.Assistant.XL.MASQUERLIGNESI(OR(AND(D317=0,E317=0),F317=0))</f>
        <v/>
      </c>
    </row>
    <row r="318" spans="1:1" hidden="1" x14ac:dyDescent="0.2">
      <c r="A318" s="1" t="str">
        <f>_xll.Assistant.XL.MASQUERLIGNESI(OR(AND(D318=0,E318=0),F318=0))</f>
        <v/>
      </c>
    </row>
    <row r="319" spans="1:1" hidden="1" x14ac:dyDescent="0.2">
      <c r="A319" s="1" t="str">
        <f>_xll.Assistant.XL.MASQUERLIGNESI(OR(AND(D319=0,E319=0),F319=0))</f>
        <v/>
      </c>
    </row>
    <row r="320" spans="1:1" hidden="1" x14ac:dyDescent="0.2">
      <c r="A320" s="1" t="str">
        <f>_xll.Assistant.XL.MASQUERLIGNESI(OR(AND(D320=0,E320=0),F320=0))</f>
        <v/>
      </c>
    </row>
    <row r="321" spans="1:1" hidden="1" x14ac:dyDescent="0.2">
      <c r="A321" s="1" t="str">
        <f>_xll.Assistant.XL.MASQUERLIGNESI(OR(AND(D321=0,E321=0),F321=0))</f>
        <v/>
      </c>
    </row>
    <row r="322" spans="1:1" hidden="1" x14ac:dyDescent="0.2">
      <c r="A322" s="1" t="str">
        <f>_xll.Assistant.XL.MASQUERLIGNESI(OR(AND(D322=0,E322=0),F322=0))</f>
        <v/>
      </c>
    </row>
    <row r="323" spans="1:1" hidden="1" x14ac:dyDescent="0.2">
      <c r="A323" s="1" t="str">
        <f>_xll.Assistant.XL.MASQUERLIGNESI(OR(AND(D323=0,E323=0),F323=0))</f>
        <v/>
      </c>
    </row>
    <row r="324" spans="1:1" hidden="1" x14ac:dyDescent="0.2">
      <c r="A324" s="1" t="str">
        <f>_xll.Assistant.XL.MASQUERLIGNESI(OR(AND(D324=0,E324=0),F324=0))</f>
        <v/>
      </c>
    </row>
    <row r="325" spans="1:1" hidden="1" x14ac:dyDescent="0.2">
      <c r="A325" s="1" t="str">
        <f>_xll.Assistant.XL.MASQUERLIGNESI(OR(AND(D325=0,E325=0),F325=0))</f>
        <v/>
      </c>
    </row>
    <row r="326" spans="1:1" hidden="1" x14ac:dyDescent="0.2">
      <c r="A326" s="1" t="str">
        <f>_xll.Assistant.XL.MASQUERLIGNESI(OR(AND(D326=0,E326=0),F326=0))</f>
        <v/>
      </c>
    </row>
    <row r="327" spans="1:1" hidden="1" x14ac:dyDescent="0.2">
      <c r="A327" s="1" t="str">
        <f>_xll.Assistant.XL.MASQUERLIGNESI(OR(AND(D327=0,E327=0),F327=0))</f>
        <v/>
      </c>
    </row>
    <row r="328" spans="1:1" hidden="1" x14ac:dyDescent="0.2">
      <c r="A328" s="1" t="str">
        <f>_xll.Assistant.XL.MASQUERLIGNESI(OR(AND(D328=0,E328=0),F328=0))</f>
        <v/>
      </c>
    </row>
    <row r="329" spans="1:1" hidden="1" x14ac:dyDescent="0.2">
      <c r="A329" s="1" t="str">
        <f>_xll.Assistant.XL.MASQUERLIGNESI(OR(AND(D329=0,E329=0),F329=0))</f>
        <v/>
      </c>
    </row>
    <row r="330" spans="1:1" hidden="1" x14ac:dyDescent="0.2">
      <c r="A330" s="1" t="str">
        <f>_xll.Assistant.XL.MASQUERLIGNESI(OR(AND(D330=0,E330=0),F330=0))</f>
        <v/>
      </c>
    </row>
    <row r="331" spans="1:1" hidden="1" x14ac:dyDescent="0.2">
      <c r="A331" s="1" t="str">
        <f>_xll.Assistant.XL.MASQUERLIGNESI(OR(AND(D331=0,E331=0),F331=0))</f>
        <v/>
      </c>
    </row>
    <row r="332" spans="1:1" hidden="1" x14ac:dyDescent="0.2">
      <c r="A332" s="1" t="str">
        <f>_xll.Assistant.XL.MASQUERLIGNESI(OR(AND(D332=0,E332=0),F332=0))</f>
        <v/>
      </c>
    </row>
    <row r="333" spans="1:1" hidden="1" x14ac:dyDescent="0.2">
      <c r="A333" s="1" t="str">
        <f>_xll.Assistant.XL.MASQUERLIGNESI(OR(AND(D333=0,E333=0),F333=0))</f>
        <v/>
      </c>
    </row>
    <row r="334" spans="1:1" hidden="1" x14ac:dyDescent="0.2">
      <c r="A334" s="1" t="str">
        <f>_xll.Assistant.XL.MASQUERLIGNESI(OR(AND(D334=0,E334=0),F334=0))</f>
        <v/>
      </c>
    </row>
    <row r="335" spans="1:1" hidden="1" x14ac:dyDescent="0.2">
      <c r="A335" s="1" t="str">
        <f>_xll.Assistant.XL.MASQUERLIGNESI(OR(AND(D335=0,E335=0),F335=0))</f>
        <v/>
      </c>
    </row>
    <row r="336" spans="1:1" hidden="1" x14ac:dyDescent="0.2">
      <c r="A336" s="1" t="str">
        <f>_xll.Assistant.XL.MASQUERLIGNESI(OR(AND(D336=0,E336=0),F336=0))</f>
        <v/>
      </c>
    </row>
    <row r="337" spans="1:1" hidden="1" x14ac:dyDescent="0.2">
      <c r="A337" s="1" t="str">
        <f>_xll.Assistant.XL.MASQUERLIGNESI(OR(AND(D337=0,E337=0),F337=0))</f>
        <v/>
      </c>
    </row>
    <row r="338" spans="1:1" hidden="1" x14ac:dyDescent="0.2">
      <c r="A338" s="1" t="str">
        <f>_xll.Assistant.XL.MASQUERLIGNESI(OR(AND(D338=0,E338=0),F338=0))</f>
        <v/>
      </c>
    </row>
    <row r="339" spans="1:1" hidden="1" x14ac:dyDescent="0.2">
      <c r="A339" s="1" t="str">
        <f>_xll.Assistant.XL.MASQUERLIGNESI(OR(AND(D339=0,E339=0),F339=0))</f>
        <v/>
      </c>
    </row>
    <row r="340" spans="1:1" hidden="1" x14ac:dyDescent="0.2">
      <c r="A340" s="1" t="str">
        <f>_xll.Assistant.XL.MASQUERLIGNESI(OR(AND(D340=0,E340=0),F340=0))</f>
        <v/>
      </c>
    </row>
    <row r="341" spans="1:1" hidden="1" x14ac:dyDescent="0.2">
      <c r="A341" s="1" t="str">
        <f>_xll.Assistant.XL.MASQUERLIGNESI(OR(AND(D341=0,E341=0),F341=0))</f>
        <v/>
      </c>
    </row>
    <row r="342" spans="1:1" hidden="1" x14ac:dyDescent="0.2">
      <c r="A342" s="1" t="str">
        <f>_xll.Assistant.XL.MASQUERLIGNESI(OR(AND(D342=0,E342=0),F342=0))</f>
        <v/>
      </c>
    </row>
    <row r="343" spans="1:1" hidden="1" x14ac:dyDescent="0.2">
      <c r="A343" s="1" t="str">
        <f>_xll.Assistant.XL.MASQUERLIGNESI(OR(AND(D343=0,E343=0),F343=0))</f>
        <v/>
      </c>
    </row>
    <row r="344" spans="1:1" hidden="1" x14ac:dyDescent="0.2">
      <c r="A344" s="1" t="str">
        <f>_xll.Assistant.XL.MASQUERLIGNESI(OR(AND(D344=0,E344=0),F344=0))</f>
        <v/>
      </c>
    </row>
    <row r="345" spans="1:1" hidden="1" x14ac:dyDescent="0.2">
      <c r="A345" s="1" t="str">
        <f>_xll.Assistant.XL.MASQUERLIGNESI(OR(AND(D345=0,E345=0),F345=0))</f>
        <v/>
      </c>
    </row>
    <row r="346" spans="1:1" hidden="1" x14ac:dyDescent="0.2">
      <c r="A346" s="1" t="str">
        <f>_xll.Assistant.XL.MASQUERLIGNESI(OR(AND(D346=0,E346=0),F346=0))</f>
        <v/>
      </c>
    </row>
    <row r="347" spans="1:1" hidden="1" x14ac:dyDescent="0.2">
      <c r="A347" s="1" t="str">
        <f>_xll.Assistant.XL.MASQUERLIGNESI(OR(AND(D347=0,E347=0),F347=0))</f>
        <v/>
      </c>
    </row>
    <row r="348" spans="1:1" hidden="1" x14ac:dyDescent="0.2">
      <c r="A348" s="1" t="str">
        <f>_xll.Assistant.XL.MASQUERLIGNESI(OR(AND(D348=0,E348=0),F348=0))</f>
        <v/>
      </c>
    </row>
    <row r="349" spans="1:1" hidden="1" x14ac:dyDescent="0.2">
      <c r="A349" s="1" t="str">
        <f>_xll.Assistant.XL.MASQUERLIGNESI(OR(AND(D349=0,E349=0),F349=0))</f>
        <v/>
      </c>
    </row>
    <row r="350" spans="1:1" hidden="1" x14ac:dyDescent="0.2">
      <c r="A350" s="1" t="str">
        <f>_xll.Assistant.XL.MASQUERLIGNESI(OR(AND(D350=0,E350=0),F350=0))</f>
        <v/>
      </c>
    </row>
    <row r="351" spans="1:1" hidden="1" x14ac:dyDescent="0.2">
      <c r="A351" s="1" t="str">
        <f>_xll.Assistant.XL.MASQUERLIGNESI(OR(AND(D351=0,E351=0),F351=0))</f>
        <v/>
      </c>
    </row>
    <row r="352" spans="1:1" hidden="1" x14ac:dyDescent="0.2">
      <c r="A352" s="1" t="str">
        <f>_xll.Assistant.XL.MASQUERLIGNESI(OR(AND(D352=0,E352=0),F352=0))</f>
        <v/>
      </c>
    </row>
    <row r="353" spans="1:1" hidden="1" x14ac:dyDescent="0.2">
      <c r="A353" s="1" t="str">
        <f>_xll.Assistant.XL.MASQUERLIGNESI(OR(AND(D353=0,E353=0),F353=0))</f>
        <v/>
      </c>
    </row>
    <row r="354" spans="1:1" hidden="1" x14ac:dyDescent="0.2">
      <c r="A354" s="1" t="str">
        <f>_xll.Assistant.XL.MASQUERLIGNESI(OR(AND(D354=0,E354=0),F354=0))</f>
        <v/>
      </c>
    </row>
    <row r="355" spans="1:1" hidden="1" x14ac:dyDescent="0.2">
      <c r="A355" s="1" t="str">
        <f>_xll.Assistant.XL.MASQUERLIGNESI(OR(AND(D355=0,E355=0),F355=0))</f>
        <v/>
      </c>
    </row>
    <row r="356" spans="1:1" hidden="1" x14ac:dyDescent="0.2">
      <c r="A356" s="1" t="str">
        <f>_xll.Assistant.XL.MASQUERLIGNESI(OR(AND(D356=0,E356=0),F356=0))</f>
        <v/>
      </c>
    </row>
    <row r="357" spans="1:1" hidden="1" x14ac:dyDescent="0.2">
      <c r="A357" s="1" t="str">
        <f>_xll.Assistant.XL.MASQUERLIGNESI(OR(AND(D357=0,E357=0),F357=0))</f>
        <v/>
      </c>
    </row>
    <row r="358" spans="1:1" hidden="1" x14ac:dyDescent="0.2">
      <c r="A358" s="1" t="str">
        <f>_xll.Assistant.XL.MASQUERLIGNESI(OR(AND(D358=0,E358=0),F358=0))</f>
        <v/>
      </c>
    </row>
    <row r="359" spans="1:1" hidden="1" x14ac:dyDescent="0.2">
      <c r="A359" s="1" t="str">
        <f>_xll.Assistant.XL.MASQUERLIGNESI(OR(AND(D359=0,E359=0),F359=0))</f>
        <v/>
      </c>
    </row>
    <row r="360" spans="1:1" hidden="1" x14ac:dyDescent="0.2">
      <c r="A360" s="1" t="str">
        <f>_xll.Assistant.XL.MASQUERLIGNESI(OR(AND(D360=0,E360=0),F360=0))</f>
        <v/>
      </c>
    </row>
    <row r="361" spans="1:1" hidden="1" x14ac:dyDescent="0.2">
      <c r="A361" s="1" t="str">
        <f>_xll.Assistant.XL.MASQUERLIGNESI(OR(AND(D361=0,E361=0),F361=0))</f>
        <v/>
      </c>
    </row>
    <row r="362" spans="1:1" hidden="1" x14ac:dyDescent="0.2">
      <c r="A362" s="1" t="str">
        <f>_xll.Assistant.XL.MASQUERLIGNESI(OR(AND(D362=0,E362=0),F362=0))</f>
        <v/>
      </c>
    </row>
    <row r="363" spans="1:1" hidden="1" x14ac:dyDescent="0.2">
      <c r="A363" s="1" t="str">
        <f>_xll.Assistant.XL.MASQUERLIGNESI(OR(AND(D363=0,E363=0),F363=0))</f>
        <v/>
      </c>
    </row>
    <row r="364" spans="1:1" hidden="1" x14ac:dyDescent="0.2">
      <c r="A364" s="1" t="str">
        <f>_xll.Assistant.XL.MASQUERLIGNESI(OR(AND(D364=0,E364=0),F364=0))</f>
        <v/>
      </c>
    </row>
    <row r="365" spans="1:1" hidden="1" x14ac:dyDescent="0.2">
      <c r="A365" s="1" t="str">
        <f>_xll.Assistant.XL.MASQUERLIGNESI(OR(AND(D365=0,E365=0),F365=0))</f>
        <v/>
      </c>
    </row>
    <row r="366" spans="1:1" hidden="1" x14ac:dyDescent="0.2">
      <c r="A366" s="1" t="str">
        <f>_xll.Assistant.XL.MASQUERLIGNESI(OR(AND(D366=0,E366=0),F366=0))</f>
        <v/>
      </c>
    </row>
    <row r="367" spans="1:1" hidden="1" x14ac:dyDescent="0.2">
      <c r="A367" s="1" t="str">
        <f>_xll.Assistant.XL.MASQUERLIGNESI(OR(AND(D367=0,E367=0),F367=0))</f>
        <v/>
      </c>
    </row>
    <row r="368" spans="1:1" hidden="1" x14ac:dyDescent="0.2">
      <c r="A368" s="1" t="str">
        <f>_xll.Assistant.XL.MASQUERLIGNESI(OR(AND(D368=0,E368=0),F368=0))</f>
        <v/>
      </c>
    </row>
    <row r="369" spans="1:5" hidden="1" x14ac:dyDescent="0.2">
      <c r="A369" s="1" t="str">
        <f>_xll.Assistant.XL.MASQUERLIGNESI(OR(AND(D369=0,E369=0),F369=0))</f>
        <v/>
      </c>
    </row>
    <row r="370" spans="1:5" hidden="1" x14ac:dyDescent="0.2">
      <c r="A370" s="1" t="str">
        <f>_xll.Assistant.XL.MASQUERLIGNESI(OR(AND(D370=0,E370=0),F370=0))</f>
        <v/>
      </c>
      <c r="E370" s="5"/>
    </row>
    <row r="371" spans="1:5" hidden="1" x14ac:dyDescent="0.2">
      <c r="A371" s="1" t="str">
        <f>_xll.Assistant.XL.MASQUERLIGNESI(OR(AND(D371=0,E371=0),F371=0))</f>
        <v/>
      </c>
    </row>
    <row r="372" spans="1:5" hidden="1" x14ac:dyDescent="0.2">
      <c r="A372" s="1" t="str">
        <f>_xll.Assistant.XL.MASQUERLIGNESI(OR(AND(D372=0,E372=0),F372=0))</f>
        <v/>
      </c>
    </row>
    <row r="373" spans="1:5" hidden="1" x14ac:dyDescent="0.2">
      <c r="A373" s="1" t="str">
        <f>_xll.Assistant.XL.MASQUERLIGNESI(OR(AND(D373=0,E373=0),F373=0))</f>
        <v/>
      </c>
    </row>
    <row r="374" spans="1:5" hidden="1" x14ac:dyDescent="0.2">
      <c r="A374" s="1" t="str">
        <f>_xll.Assistant.XL.MASQUERLIGNESI(OR(AND(D374=0,E374=0),F374=0))</f>
        <v/>
      </c>
    </row>
    <row r="375" spans="1:5" hidden="1" x14ac:dyDescent="0.2">
      <c r="A375" s="1" t="str">
        <f>_xll.Assistant.XL.MASQUERLIGNESI(OR(AND(D375=0,E375=0),F375=0))</f>
        <v/>
      </c>
    </row>
    <row r="376" spans="1:5" hidden="1" x14ac:dyDescent="0.2">
      <c r="A376" s="1" t="str">
        <f>_xll.Assistant.XL.MASQUERLIGNESI(OR(AND(D376=0,E376=0),F376=0))</f>
        <v/>
      </c>
    </row>
    <row r="377" spans="1:5" hidden="1" x14ac:dyDescent="0.2">
      <c r="A377" s="1" t="str">
        <f>_xll.Assistant.XL.MASQUERLIGNESI(OR(AND(D377=0,E377=0),F377=0))</f>
        <v/>
      </c>
    </row>
    <row r="378" spans="1:5" hidden="1" x14ac:dyDescent="0.2">
      <c r="A378" s="1" t="str">
        <f>_xll.Assistant.XL.MASQUERLIGNESI(OR(AND(D378=0,E378=0),F378=0))</f>
        <v/>
      </c>
    </row>
    <row r="379" spans="1:5" hidden="1" x14ac:dyDescent="0.2">
      <c r="A379" s="1" t="str">
        <f>_xll.Assistant.XL.MASQUERLIGNESI(OR(AND(D379=0,E379=0),F379=0))</f>
        <v/>
      </c>
    </row>
    <row r="380" spans="1:5" hidden="1" x14ac:dyDescent="0.2">
      <c r="A380" s="1" t="str">
        <f>_xll.Assistant.XL.MASQUERLIGNESI(OR(AND(D380=0,E380=0),F380=0))</f>
        <v/>
      </c>
    </row>
    <row r="381" spans="1:5" hidden="1" x14ac:dyDescent="0.2">
      <c r="A381" s="1" t="str">
        <f>_xll.Assistant.XL.MASQUERLIGNESI(OR(AND(D381=0,E381=0),F381=0))</f>
        <v/>
      </c>
    </row>
    <row r="382" spans="1:5" hidden="1" x14ac:dyDescent="0.2">
      <c r="A382" s="1" t="str">
        <f>_xll.Assistant.XL.MASQUERLIGNESI(OR(AND(D382=0,E382=0),F382=0))</f>
        <v/>
      </c>
    </row>
    <row r="383" spans="1:5" hidden="1" x14ac:dyDescent="0.2">
      <c r="A383" s="1" t="str">
        <f>_xll.Assistant.XL.MASQUERLIGNESI(OR(AND(D383=0,E383=0),F383=0))</f>
        <v/>
      </c>
    </row>
    <row r="384" spans="1:5" hidden="1" x14ac:dyDescent="0.2">
      <c r="A384" s="1" t="str">
        <f>_xll.Assistant.XL.MASQUERLIGNESI(OR(AND(D384=0,E384=0),F384=0))</f>
        <v/>
      </c>
    </row>
    <row r="385" spans="1:1" hidden="1" x14ac:dyDescent="0.2">
      <c r="A385" s="1" t="str">
        <f>_xll.Assistant.XL.MASQUERLIGNESI(OR(AND(D385=0,E385=0),F385=0))</f>
        <v/>
      </c>
    </row>
    <row r="386" spans="1:1" hidden="1" x14ac:dyDescent="0.2">
      <c r="A386" s="1" t="str">
        <f>_xll.Assistant.XL.MASQUERLIGNESI(OR(AND(D386=0,E386=0),F386=0))</f>
        <v/>
      </c>
    </row>
    <row r="387" spans="1:1" hidden="1" x14ac:dyDescent="0.2">
      <c r="A387" s="1" t="str">
        <f>_xll.Assistant.XL.MASQUERLIGNESI(OR(AND(D387=0,E387=0),F387=0))</f>
        <v/>
      </c>
    </row>
    <row r="388" spans="1:1" hidden="1" x14ac:dyDescent="0.2">
      <c r="A388" s="1" t="str">
        <f>_xll.Assistant.XL.MASQUERLIGNESI(OR(AND(D388=0,E388=0),F388=0))</f>
        <v/>
      </c>
    </row>
    <row r="389" spans="1:1" hidden="1" x14ac:dyDescent="0.2">
      <c r="A389" s="1" t="str">
        <f>_xll.Assistant.XL.MASQUERLIGNESI(OR(AND(D389=0,E389=0),F389=0))</f>
        <v/>
      </c>
    </row>
    <row r="390" spans="1:1" hidden="1" x14ac:dyDescent="0.2">
      <c r="A390" s="1" t="str">
        <f>_xll.Assistant.XL.MASQUERLIGNESI(OR(AND(D390=0,E390=0),F390=0))</f>
        <v/>
      </c>
    </row>
    <row r="391" spans="1:1" hidden="1" x14ac:dyDescent="0.2">
      <c r="A391" s="1" t="str">
        <f>_xll.Assistant.XL.MASQUERLIGNESI(OR(AND(D391=0,E391=0),F391=0))</f>
        <v/>
      </c>
    </row>
    <row r="392" spans="1:1" hidden="1" x14ac:dyDescent="0.2">
      <c r="A392" s="1" t="str">
        <f>_xll.Assistant.XL.MASQUERLIGNESI(OR(AND(D392=0,E392=0),F392=0))</f>
        <v/>
      </c>
    </row>
    <row r="393" spans="1:1" hidden="1" x14ac:dyDescent="0.2">
      <c r="A393" s="1" t="str">
        <f>_xll.Assistant.XL.MASQUERLIGNESI(OR(AND(D393=0,E393=0),F393=0))</f>
        <v/>
      </c>
    </row>
    <row r="394" spans="1:1" hidden="1" x14ac:dyDescent="0.2">
      <c r="A394" s="1" t="str">
        <f>_xll.Assistant.XL.MASQUERLIGNESI(OR(AND(D394=0,E394=0),F394=0))</f>
        <v/>
      </c>
    </row>
    <row r="395" spans="1:1" hidden="1" x14ac:dyDescent="0.2">
      <c r="A395" s="1" t="str">
        <f>_xll.Assistant.XL.MASQUERLIGNESI(OR(AND(D395=0,E395=0),F395=0))</f>
        <v/>
      </c>
    </row>
    <row r="396" spans="1:1" hidden="1" x14ac:dyDescent="0.2">
      <c r="A396" s="1" t="str">
        <f>_xll.Assistant.XL.MASQUERLIGNESI(OR(AND(D396=0,E396=0),F396=0))</f>
        <v/>
      </c>
    </row>
    <row r="397" spans="1:1" hidden="1" x14ac:dyDescent="0.2">
      <c r="A397" s="1" t="str">
        <f>_xll.Assistant.XL.MASQUERLIGNESI(OR(AND(D397=0,E397=0),F397=0))</f>
        <v/>
      </c>
    </row>
    <row r="398" spans="1:1" hidden="1" x14ac:dyDescent="0.2">
      <c r="A398" s="1" t="str">
        <f>_xll.Assistant.XL.MASQUERLIGNESI(OR(AND(D398=0,E398=0),F398=0))</f>
        <v/>
      </c>
    </row>
    <row r="399" spans="1:1" hidden="1" x14ac:dyDescent="0.2">
      <c r="A399" s="1" t="str">
        <f>_xll.Assistant.XL.MASQUERLIGNESI(OR(AND(D399=0,E399=0),F399=0))</f>
        <v/>
      </c>
    </row>
    <row r="400" spans="1:1" hidden="1" x14ac:dyDescent="0.2">
      <c r="A400" s="1" t="str">
        <f>_xll.Assistant.XL.MASQUERLIGNESI(OR(AND(D400=0,E400=0),F400=0))</f>
        <v/>
      </c>
    </row>
    <row r="404" spans="3:4" ht="15" x14ac:dyDescent="0.25">
      <c r="C404" s="49"/>
      <c r="D404" s="49"/>
    </row>
    <row r="405" spans="3:4" ht="15" x14ac:dyDescent="0.25">
      <c r="C405" s="49"/>
      <c r="D405" s="49"/>
    </row>
    <row r="406" spans="3:4" ht="15" x14ac:dyDescent="0.25">
      <c r="C406" s="49"/>
      <c r="D406" s="49"/>
    </row>
    <row r="407" spans="3:4" ht="15" x14ac:dyDescent="0.25">
      <c r="C407" s="49"/>
      <c r="D407" s="49"/>
    </row>
  </sheetData>
  <mergeCells count="2">
    <mergeCell ref="B1:G1"/>
    <mergeCell ref="B3:C3"/>
  </mergeCells>
  <conditionalFormatting sqref="G10:G17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3622047244094491" right="0.23622047244094491" top="0.31496062992125984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11</vt:i4>
      </vt:variant>
    </vt:vector>
  </HeadingPairs>
  <TitlesOfParts>
    <vt:vector size="26" baseType="lpstr">
      <vt:lpstr>Prise en Main</vt:lpstr>
      <vt:lpstr>Dashboard Finance</vt:lpstr>
      <vt:lpstr>Suivi de gestion</vt:lpstr>
      <vt:lpstr>Rapport financier annuel</vt:lpstr>
      <vt:lpstr>Balance Générale_Présentation1</vt:lpstr>
      <vt:lpstr>Balance Générale_Présentation2</vt:lpstr>
      <vt:lpstr>Balance par nature</vt:lpstr>
      <vt:lpstr>Evolution Poste de charges</vt:lpstr>
      <vt:lpstr>Evolution Poste de produits</vt:lpstr>
      <vt:lpstr>Palmarès Cptes de Charges</vt:lpstr>
      <vt:lpstr>Répartition Charges Graph</vt:lpstr>
      <vt:lpstr>Palmarès Cptes de Vtes</vt:lpstr>
      <vt:lpstr>Répartition Produits Graph</vt:lpstr>
      <vt:lpstr>Analyse du résultat</vt:lpstr>
      <vt:lpstr>Résultat cptes mouvementés</vt:lpstr>
      <vt:lpstr>'Balance Générale_Présentation1'!Impression_des_titres</vt:lpstr>
      <vt:lpstr>'Dashboard Finance'!k</vt:lpstr>
      <vt:lpstr>'Analyse du résultat'!Zone_d_impression</vt:lpstr>
      <vt:lpstr>'Dashboard Finance'!Zone_d_impression</vt:lpstr>
      <vt:lpstr>'Evolution Poste de charges'!Zone_d_impression</vt:lpstr>
      <vt:lpstr>'Evolution Poste de produits'!Zone_d_impression</vt:lpstr>
      <vt:lpstr>'Rapport financier annuel'!Zone_d_impression</vt:lpstr>
      <vt:lpstr>'Répartition Charges Graph'!Zone_d_impression</vt:lpstr>
      <vt:lpstr>'Répartition Produits Graph'!Zone_d_impression</vt:lpstr>
      <vt:lpstr>'Résultat cptes mouvementés'!Zone_d_impression</vt:lpstr>
      <vt:lpstr>'Suivi de gestion'!Zone_d_impression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PICOT</dc:creator>
  <cp:lastModifiedBy>Elodie CORMAND</cp:lastModifiedBy>
  <cp:lastPrinted>2018-01-11T15:09:03Z</cp:lastPrinted>
  <dcterms:created xsi:type="dcterms:W3CDTF">2017-10-10T13:41:38Z</dcterms:created>
  <dcterms:modified xsi:type="dcterms:W3CDTF">2018-11-23T09:26:55Z</dcterms:modified>
</cp:coreProperties>
</file>