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drawings/drawing3.xml" ContentType="application/vnd.openxmlformats-officedocument.drawing+xml"/>
  <Override PartName="/xl/comments2.xml" ContentType="application/vnd.openxmlformats-officedocument.spreadsheetml.comment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charts/chart9.xml" ContentType="application/vnd.openxmlformats-officedocument.drawingml.chart+xml"/>
  <Override PartName="/xl/charts/style7.xml" ContentType="application/vnd.ms-office.chartstyle+xml"/>
  <Override PartName="/xl/charts/colors7.xml" ContentType="application/vnd.ms-office.chartcolorstyle+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charts/chart10.xml" ContentType="application/vnd.openxmlformats-officedocument.drawingml.chart+xml"/>
  <Override PartName="/xl/charts/style8.xml" ContentType="application/vnd.ms-office.chartstyle+xml"/>
  <Override PartName="/xl/charts/colors8.xml" ContentType="application/vnd.ms-office.chartcolorstyle+xml"/>
  <Override PartName="/xl/comments10.xml" ContentType="application/vnd.openxmlformats-officedocument.spreadsheetml.comments+xml"/>
  <Override PartName="/xl/drawings/drawing5.xml" ContentType="application/vnd.openxmlformats-officedocument.drawing+xml"/>
  <Override PartName="/xl/comments11.xml" ContentType="application/vnd.openxmlformats-officedocument.spreadsheetml.comments+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autoCompressPictures="0"/>
  <mc:AlternateContent xmlns:mc="http://schemas.openxmlformats.org/markup-compatibility/2006">
    <mc:Choice Requires="x15">
      <x15ac:absPath xmlns:x15ac="http://schemas.microsoft.com/office/spreadsheetml/2010/11/ac" url="\\srv-infineo\donnees\9 - Sage BI Reporting\Documentation Portail SBR\Version Freemium\Etats Freemium\Sage 100c\NL\"/>
    </mc:Choice>
  </mc:AlternateContent>
  <xr:revisionPtr revIDLastSave="0" documentId="13_ncr:1_{47A7669C-119C-438D-85FE-3A66CF6E6F50}" xr6:coauthVersionLast="45" xr6:coauthVersionMax="45" xr10:uidLastSave="{00000000-0000-0000-0000-000000000000}"/>
  <bookViews>
    <workbookView xWindow="-28920" yWindow="-120" windowWidth="29040" windowHeight="15840" tabRatio="903" xr2:uid="{00000000-000D-0000-FFFF-FFFF00000000}"/>
  </bookViews>
  <sheets>
    <sheet name="Aanpak" sheetId="31" r:id="rId1"/>
    <sheet name="Dashboard Finance" sheetId="32" r:id="rId2"/>
    <sheet name="Opvolging beheer" sheetId="25" r:id="rId3"/>
    <sheet name="Jaarlijks financieel verslag" sheetId="21" r:id="rId4"/>
    <sheet name="Algemene balans_Presentatie1" sheetId="6" r:id="rId5"/>
    <sheet name="Algemene balans_Presentatie2" sheetId="7" r:id="rId6"/>
    <sheet name="Balans volgens aard" sheetId="5" r:id="rId7"/>
    <sheet name="Verandering kostenpost" sheetId="11" r:id="rId8"/>
    <sheet name="Verandering post van opbrengste" sheetId="13" r:id="rId9"/>
    <sheet name="Lijst kostenrekeningen" sheetId="14" r:id="rId10"/>
    <sheet name="Kostenverdeling graf" sheetId="15" r:id="rId11"/>
    <sheet name="Lijst verkooprekeningen" sheetId="17" r:id="rId12"/>
    <sheet name="Verdeling opbrengsten graf" sheetId="18" r:id="rId13"/>
    <sheet name="Analyse resultaat" sheetId="8" r:id="rId14"/>
    <sheet name="Resultaat gemuteerde rek." sheetId="9" r:id="rId15"/>
    <sheet name="RIK_PARAMS" sheetId="68" state="veryHidden" r:id="rId16"/>
  </sheets>
  <definedNames>
    <definedName name="HTML_CodePage" hidden="1">1252</definedName>
    <definedName name="HTML_Control" hidden="1">{"'Soldes de Gestion'!$C$10:$F$30"}</definedName>
    <definedName name="HTML_Description" hidden="1">""</definedName>
    <definedName name="HTML_Email" hidden="1">""</definedName>
    <definedName name="HTML_Header" hidden="1">"Les chiffres significatifs"</definedName>
    <definedName name="HTML_LastUpdate" hidden="1">"17/12/98"</definedName>
    <definedName name="HTML_LineAfter" hidden="1">FALSE</definedName>
    <definedName name="HTML_LineBefore" hidden="1">FALSE</definedName>
    <definedName name="HTML_Name" hidden="1">"Synex System France"</definedName>
    <definedName name="HTML_OBDlg2" hidden="1">TRUE</definedName>
    <definedName name="HTML_OBDlg4" hidden="1">TRUE</definedName>
    <definedName name="HTML_OS" hidden="1">0</definedName>
    <definedName name="HTML_PathFile" hidden="1">"C:\Mes Documents\Web\site\monHTML.htm"</definedName>
    <definedName name="HTML_Title" hidden="1">"Les chiffres du mois de Janvier"</definedName>
    <definedName name="_xlnm.Print_Titles" localSheetId="4">'Algemene balans_Presentatie1'!$1:$9</definedName>
    <definedName name="k" localSheetId="1">'Dashboard Finance'!$F$13</definedName>
    <definedName name="k">#REF!</definedName>
    <definedName name="_xlnm.Print_Area" localSheetId="13">'Analyse resultaat'!$B$1:$P$60</definedName>
    <definedName name="_xlnm.Print_Area" localSheetId="1">'Dashboard Finance'!$A$1:$P$24</definedName>
    <definedName name="_xlnm.Print_Area" localSheetId="10">'Kostenverdeling graf'!$A$1:$G$29</definedName>
    <definedName name="_xlnm.Print_Area" localSheetId="2">'Opvolging beheer'!$A$1:$N$49</definedName>
    <definedName name="_xlnm.Print_Area" localSheetId="14">'Resultaat gemuteerde rek.'!$B$1:$P$60</definedName>
    <definedName name="_xlnm.Print_Area" localSheetId="7">'Verandering kostenpost'!$A$1:$H$76</definedName>
    <definedName name="_xlnm.Print_Area" localSheetId="8">'Verandering post van opbrengste'!$A$1:$H$76</definedName>
    <definedName name="_xlnm.Print_Area" localSheetId="12">'Verdeling opbrengsten graf'!$A$1:$G$29</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J5" i="5" l="1"/>
  <c r="J6" i="5"/>
  <c r="J7" i="5"/>
  <c r="J8" i="5"/>
  <c r="J9" i="5"/>
  <c r="J10" i="5"/>
  <c r="J11" i="5"/>
  <c r="J13" i="5"/>
  <c r="J14" i="5"/>
  <c r="J15" i="5"/>
  <c r="J16" i="5"/>
  <c r="J17" i="5"/>
  <c r="J18" i="5"/>
  <c r="J19" i="5"/>
  <c r="J20" i="5"/>
  <c r="J21" i="5"/>
  <c r="J22" i="5"/>
  <c r="J23" i="5"/>
  <c r="J24" i="5"/>
  <c r="J25" i="5"/>
  <c r="J26" i="5"/>
  <c r="J27" i="5"/>
  <c r="J28" i="5"/>
  <c r="J30" i="5"/>
  <c r="J31" i="5"/>
  <c r="J32" i="5"/>
  <c r="J34" i="5"/>
  <c r="J35" i="5"/>
  <c r="J37" i="5"/>
  <c r="J38" i="5"/>
  <c r="J39" i="5"/>
  <c r="J40" i="5"/>
  <c r="J41" i="5"/>
  <c r="J42"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4" i="5"/>
  <c r="J75" i="5"/>
  <c r="J76" i="5"/>
  <c r="J78" i="5"/>
  <c r="J79" i="5"/>
  <c r="J80" i="5"/>
  <c r="J82" i="5"/>
  <c r="J83" i="5"/>
  <c r="J84" i="5"/>
  <c r="J85" i="5"/>
  <c r="J86" i="5"/>
  <c r="J87" i="5"/>
  <c r="J88" i="5"/>
  <c r="J89" i="5"/>
  <c r="J90" i="5"/>
  <c r="J92" i="5"/>
  <c r="J93" i="5"/>
  <c r="J94" i="5"/>
  <c r="J95" i="5"/>
  <c r="J96" i="5"/>
  <c r="J97" i="5"/>
  <c r="J98" i="5"/>
  <c r="J99" i="5"/>
  <c r="J100" i="5"/>
  <c r="J102" i="5"/>
  <c r="J103" i="5"/>
  <c r="J105" i="5"/>
  <c r="J106" i="5"/>
  <c r="J107" i="5"/>
  <c r="J109" i="5"/>
  <c r="J110" i="5"/>
  <c r="J111" i="5"/>
  <c r="J112" i="5"/>
  <c r="J114" i="5"/>
  <c r="J3" i="9"/>
  <c r="M3" i="9" s="1"/>
  <c r="Q2" i="9"/>
  <c r="N2" i="9"/>
  <c r="M2" i="9"/>
  <c r="D2" i="9"/>
  <c r="C2" i="9"/>
  <c r="AD4" i="32"/>
  <c r="E4" i="5"/>
  <c r="D3" i="7"/>
  <c r="M6" i="9"/>
  <c r="M7" i="9"/>
  <c r="M8" i="9"/>
  <c r="M10" i="9"/>
  <c r="M11" i="9"/>
  <c r="M12" i="9"/>
  <c r="M13" i="9"/>
  <c r="M14" i="9"/>
  <c r="M16" i="9"/>
  <c r="M17" i="9"/>
  <c r="M18" i="9"/>
  <c r="M19" i="9"/>
  <c r="M20" i="9"/>
  <c r="M21" i="9"/>
  <c r="M22" i="9"/>
  <c r="M23" i="9"/>
  <c r="M24" i="9"/>
  <c r="M25" i="9"/>
  <c r="M26" i="9"/>
  <c r="M27" i="9"/>
  <c r="M28" i="9"/>
  <c r="M31" i="9"/>
  <c r="M32" i="9"/>
  <c r="M33" i="9"/>
  <c r="M34" i="9"/>
  <c r="M35" i="9"/>
  <c r="M36" i="9"/>
  <c r="M37" i="9"/>
  <c r="M38" i="9"/>
  <c r="M40" i="9"/>
  <c r="M41" i="9"/>
  <c r="M42" i="9"/>
  <c r="M43" i="9"/>
  <c r="M47" i="9"/>
  <c r="M48" i="9"/>
  <c r="M49" i="9"/>
  <c r="M51" i="9"/>
  <c r="M52" i="9"/>
  <c r="M53" i="9"/>
  <c r="M56" i="9"/>
  <c r="M57" i="9"/>
  <c r="W1" i="9"/>
  <c r="B1" i="9"/>
  <c r="M54" i="9" l="1"/>
  <c r="M50" i="9"/>
  <c r="M44" i="9"/>
  <c r="M39" i="9"/>
  <c r="M45" i="9" s="1"/>
  <c r="M29" i="9"/>
  <c r="M9" i="9"/>
  <c r="M15" i="9" s="1"/>
  <c r="C3" i="9"/>
  <c r="D3" i="9"/>
  <c r="N3" i="9"/>
  <c r="J3" i="8"/>
  <c r="D3" i="8" s="1"/>
  <c r="Q2" i="8"/>
  <c r="N2" i="8"/>
  <c r="M2" i="8"/>
  <c r="D2" i="8"/>
  <c r="C2" i="8"/>
  <c r="C6" i="9"/>
  <c r="C7" i="9"/>
  <c r="C8" i="9"/>
  <c r="C10" i="9"/>
  <c r="C11" i="9"/>
  <c r="C12" i="9"/>
  <c r="C13" i="9"/>
  <c r="C14" i="9"/>
  <c r="C16" i="9"/>
  <c r="C17" i="9"/>
  <c r="C18" i="9"/>
  <c r="C19" i="9"/>
  <c r="C20" i="9"/>
  <c r="C21" i="9"/>
  <c r="C22" i="9"/>
  <c r="C23" i="9"/>
  <c r="C24" i="9"/>
  <c r="C25" i="9"/>
  <c r="C26" i="9"/>
  <c r="C27" i="9"/>
  <c r="C28" i="9"/>
  <c r="C31" i="9"/>
  <c r="C32" i="9"/>
  <c r="C33" i="9"/>
  <c r="C34" i="9"/>
  <c r="C35" i="9"/>
  <c r="C36" i="9"/>
  <c r="C37" i="9"/>
  <c r="C38" i="9"/>
  <c r="C40" i="9"/>
  <c r="C41" i="9"/>
  <c r="C42" i="9"/>
  <c r="C43" i="9"/>
  <c r="C47" i="9"/>
  <c r="C48" i="9"/>
  <c r="C49" i="9"/>
  <c r="C51" i="9"/>
  <c r="C52" i="9"/>
  <c r="C53" i="9"/>
  <c r="C56" i="9"/>
  <c r="C57" i="9"/>
  <c r="D6" i="9"/>
  <c r="D7" i="9"/>
  <c r="D8" i="9"/>
  <c r="D10" i="9"/>
  <c r="D11" i="9"/>
  <c r="D12" i="9"/>
  <c r="D13" i="9"/>
  <c r="D14" i="9"/>
  <c r="D16" i="9"/>
  <c r="D17" i="9"/>
  <c r="D18" i="9"/>
  <c r="D19" i="9"/>
  <c r="D20" i="9"/>
  <c r="D21" i="9"/>
  <c r="D22" i="9"/>
  <c r="D23" i="9"/>
  <c r="D24" i="9"/>
  <c r="D25" i="9"/>
  <c r="D26" i="9"/>
  <c r="D27" i="9"/>
  <c r="D28" i="9"/>
  <c r="D31" i="9"/>
  <c r="D32" i="9"/>
  <c r="D33" i="9"/>
  <c r="D34" i="9"/>
  <c r="D35" i="9"/>
  <c r="D36" i="9"/>
  <c r="D37" i="9"/>
  <c r="D38" i="9"/>
  <c r="D40" i="9"/>
  <c r="D41" i="9"/>
  <c r="D42" i="9"/>
  <c r="D43" i="9"/>
  <c r="D47" i="9"/>
  <c r="D48" i="9"/>
  <c r="D49" i="9"/>
  <c r="D51" i="9"/>
  <c r="D52" i="9"/>
  <c r="D53" i="9"/>
  <c r="D56" i="9"/>
  <c r="D57" i="9"/>
  <c r="N6" i="9"/>
  <c r="N7" i="9"/>
  <c r="N8" i="9"/>
  <c r="N10" i="9"/>
  <c r="N11" i="9"/>
  <c r="N12" i="9"/>
  <c r="N13" i="9"/>
  <c r="N14" i="9"/>
  <c r="N16" i="9"/>
  <c r="N17" i="9"/>
  <c r="N18" i="9"/>
  <c r="N19" i="9"/>
  <c r="N20" i="9"/>
  <c r="N21" i="9"/>
  <c r="N22" i="9"/>
  <c r="N23" i="9"/>
  <c r="N24" i="9"/>
  <c r="N25" i="9"/>
  <c r="N26" i="9"/>
  <c r="N27" i="9"/>
  <c r="N28" i="9"/>
  <c r="N31" i="9"/>
  <c r="N32" i="9"/>
  <c r="N33" i="9"/>
  <c r="N34" i="9"/>
  <c r="N35" i="9"/>
  <c r="N36" i="9"/>
  <c r="N37" i="9"/>
  <c r="N38" i="9"/>
  <c r="N40" i="9"/>
  <c r="N41" i="9"/>
  <c r="N42" i="9"/>
  <c r="N43" i="9"/>
  <c r="N47" i="9"/>
  <c r="N48" i="9"/>
  <c r="N49" i="9"/>
  <c r="N51" i="9"/>
  <c r="N52" i="9"/>
  <c r="N53" i="9"/>
  <c r="N56" i="9"/>
  <c r="N57" i="9"/>
  <c r="D6" i="8"/>
  <c r="D7" i="8"/>
  <c r="D8" i="8"/>
  <c r="D10" i="8"/>
  <c r="D11" i="8"/>
  <c r="D12" i="8"/>
  <c r="D13" i="8"/>
  <c r="D14" i="8"/>
  <c r="D16" i="8"/>
  <c r="D17" i="8"/>
  <c r="D18" i="8"/>
  <c r="D19" i="8"/>
  <c r="D20" i="8"/>
  <c r="D21" i="8"/>
  <c r="D22" i="8"/>
  <c r="D23" i="8"/>
  <c r="D24" i="8"/>
  <c r="D25" i="8"/>
  <c r="D26" i="8"/>
  <c r="D27" i="8"/>
  <c r="D28" i="8"/>
  <c r="D31" i="8"/>
  <c r="D32" i="8"/>
  <c r="D33" i="8"/>
  <c r="D34" i="8"/>
  <c r="D35" i="8"/>
  <c r="D36" i="8"/>
  <c r="D37" i="8"/>
  <c r="D38" i="8"/>
  <c r="D40" i="8"/>
  <c r="D41" i="8"/>
  <c r="D42" i="8"/>
  <c r="D43" i="8"/>
  <c r="D47" i="8"/>
  <c r="D48" i="8"/>
  <c r="D49" i="8"/>
  <c r="D51" i="8"/>
  <c r="D52" i="8"/>
  <c r="D53" i="8"/>
  <c r="D56" i="8"/>
  <c r="D57" i="8"/>
  <c r="W1" i="8"/>
  <c r="B1" i="8"/>
  <c r="Q6" i="9"/>
  <c r="Q7" i="9"/>
  <c r="Q8" i="9"/>
  <c r="Q10" i="9"/>
  <c r="Q11" i="9"/>
  <c r="Q12" i="9"/>
  <c r="Q13" i="9"/>
  <c r="Q14" i="9"/>
  <c r="Q16" i="9"/>
  <c r="Q17" i="9"/>
  <c r="Q18" i="9"/>
  <c r="Q19" i="9"/>
  <c r="Q20" i="9"/>
  <c r="Q21" i="9"/>
  <c r="Q22" i="9"/>
  <c r="Q23" i="9"/>
  <c r="Q24" i="9"/>
  <c r="Q25" i="9"/>
  <c r="Q26" i="9"/>
  <c r="Q27" i="9"/>
  <c r="Q28" i="9"/>
  <c r="Q31" i="9"/>
  <c r="Q32" i="9"/>
  <c r="Q33" i="9"/>
  <c r="Q34" i="9"/>
  <c r="Q35" i="9"/>
  <c r="Q36" i="9"/>
  <c r="Q37" i="9"/>
  <c r="Q38" i="9"/>
  <c r="Q40" i="9"/>
  <c r="Q41" i="9"/>
  <c r="Q42" i="9"/>
  <c r="Q43" i="9"/>
  <c r="Q47" i="9"/>
  <c r="Q48" i="9"/>
  <c r="Q49" i="9"/>
  <c r="Q51" i="9"/>
  <c r="Q52" i="9"/>
  <c r="Q53" i="9"/>
  <c r="Q56" i="9"/>
  <c r="Q57" i="9"/>
  <c r="M59" i="9" l="1"/>
  <c r="P57" i="9"/>
  <c r="O57" i="9"/>
  <c r="P56" i="9"/>
  <c r="O56" i="9"/>
  <c r="P53" i="9"/>
  <c r="O53" i="9"/>
  <c r="P52" i="9"/>
  <c r="O52" i="9"/>
  <c r="N54" i="9"/>
  <c r="P51" i="9"/>
  <c r="O51" i="9"/>
  <c r="P49" i="9"/>
  <c r="O49" i="9"/>
  <c r="P48" i="9"/>
  <c r="O48" i="9"/>
  <c r="N50" i="9"/>
  <c r="P47" i="9"/>
  <c r="O47" i="9"/>
  <c r="P43" i="9"/>
  <c r="O43" i="9"/>
  <c r="P42" i="9"/>
  <c r="O42" i="9"/>
  <c r="P41" i="9"/>
  <c r="O41" i="9"/>
  <c r="N44" i="9"/>
  <c r="P40" i="9"/>
  <c r="O40" i="9"/>
  <c r="P38" i="9"/>
  <c r="O38" i="9"/>
  <c r="P37" i="9"/>
  <c r="O37" i="9"/>
  <c r="P36" i="9"/>
  <c r="O36" i="9"/>
  <c r="P35" i="9"/>
  <c r="O35" i="9"/>
  <c r="P34" i="9"/>
  <c r="O34" i="9"/>
  <c r="N39" i="9"/>
  <c r="P33" i="9"/>
  <c r="O33" i="9"/>
  <c r="P32" i="9"/>
  <c r="O32" i="9"/>
  <c r="P31" i="9"/>
  <c r="O31" i="9"/>
  <c r="P28" i="9"/>
  <c r="O28" i="9"/>
  <c r="P27" i="9"/>
  <c r="O27" i="9"/>
  <c r="P26" i="9"/>
  <c r="O26" i="9"/>
  <c r="P25" i="9"/>
  <c r="O25" i="9"/>
  <c r="P24" i="9"/>
  <c r="O24" i="9"/>
  <c r="P23" i="9"/>
  <c r="O23" i="9"/>
  <c r="P22" i="9"/>
  <c r="O22" i="9"/>
  <c r="P21" i="9"/>
  <c r="O21" i="9"/>
  <c r="P20" i="9"/>
  <c r="O20" i="9"/>
  <c r="P19" i="9"/>
  <c r="O19" i="9"/>
  <c r="P18" i="9"/>
  <c r="O18" i="9"/>
  <c r="P17" i="9"/>
  <c r="O17" i="9"/>
  <c r="N29" i="9"/>
  <c r="P16" i="9"/>
  <c r="O16" i="9"/>
  <c r="P14" i="9"/>
  <c r="O14" i="9"/>
  <c r="P13" i="9"/>
  <c r="O13" i="9"/>
  <c r="P12" i="9"/>
  <c r="O12" i="9"/>
  <c r="P11" i="9"/>
  <c r="O11" i="9"/>
  <c r="P10" i="9"/>
  <c r="O10" i="9"/>
  <c r="P8" i="9"/>
  <c r="O8" i="9"/>
  <c r="P7" i="9"/>
  <c r="O7" i="9"/>
  <c r="N9" i="9"/>
  <c r="N15" i="9" s="1"/>
  <c r="P6" i="9"/>
  <c r="O6" i="9"/>
  <c r="F57" i="9"/>
  <c r="F56" i="9"/>
  <c r="F53" i="9"/>
  <c r="F52" i="9"/>
  <c r="D54" i="9"/>
  <c r="F51" i="9"/>
  <c r="F49" i="9"/>
  <c r="F48" i="9"/>
  <c r="D50" i="9"/>
  <c r="F47" i="9"/>
  <c r="F43" i="9"/>
  <c r="F42" i="9"/>
  <c r="F41" i="9"/>
  <c r="D44" i="9"/>
  <c r="F40" i="9"/>
  <c r="F38" i="9"/>
  <c r="F37" i="9"/>
  <c r="F36" i="9"/>
  <c r="F35" i="9"/>
  <c r="F34" i="9"/>
  <c r="D39" i="9"/>
  <c r="F33" i="9"/>
  <c r="F32" i="9"/>
  <c r="F31" i="9"/>
  <c r="F28" i="9"/>
  <c r="F27" i="9"/>
  <c r="F26" i="9"/>
  <c r="F25" i="9"/>
  <c r="F24" i="9"/>
  <c r="F23" i="9"/>
  <c r="F22" i="9"/>
  <c r="F21" i="9"/>
  <c r="F20" i="9"/>
  <c r="F19" i="9"/>
  <c r="F18" i="9"/>
  <c r="F17" i="9"/>
  <c r="D29" i="9"/>
  <c r="F16" i="9"/>
  <c r="F14" i="9"/>
  <c r="F13" i="9"/>
  <c r="F12" i="9"/>
  <c r="F11" i="9"/>
  <c r="F10" i="9"/>
  <c r="F8" i="9"/>
  <c r="F7" i="9"/>
  <c r="D9" i="9"/>
  <c r="D15" i="9" s="1"/>
  <c r="F6" i="9"/>
  <c r="E57" i="9"/>
  <c r="E56" i="9"/>
  <c r="E53" i="9"/>
  <c r="E52" i="9"/>
  <c r="C54" i="9"/>
  <c r="E51" i="9"/>
  <c r="E49" i="9"/>
  <c r="E48" i="9"/>
  <c r="C50" i="9"/>
  <c r="E47" i="9"/>
  <c r="E43" i="9"/>
  <c r="E42" i="9"/>
  <c r="E41" i="9"/>
  <c r="C44" i="9"/>
  <c r="E40" i="9"/>
  <c r="E38" i="9"/>
  <c r="E37" i="9"/>
  <c r="E36" i="9"/>
  <c r="E35" i="9"/>
  <c r="E34" i="9"/>
  <c r="C39" i="9"/>
  <c r="E33" i="9"/>
  <c r="E32" i="9"/>
  <c r="E31" i="9"/>
  <c r="E28" i="9"/>
  <c r="E27" i="9"/>
  <c r="E26" i="9"/>
  <c r="E25" i="9"/>
  <c r="E24" i="9"/>
  <c r="E23" i="9"/>
  <c r="E22" i="9"/>
  <c r="E21" i="9"/>
  <c r="E20" i="9"/>
  <c r="E19" i="9"/>
  <c r="E18" i="9"/>
  <c r="E17" i="9"/>
  <c r="C29" i="9"/>
  <c r="E16" i="9"/>
  <c r="E14" i="9"/>
  <c r="E13" i="9"/>
  <c r="E12" i="9"/>
  <c r="E11" i="9"/>
  <c r="E10" i="9"/>
  <c r="E8" i="9"/>
  <c r="E7" i="9"/>
  <c r="C9" i="9"/>
  <c r="C15" i="9" s="1"/>
  <c r="E6" i="9"/>
  <c r="M58" i="9"/>
  <c r="M30" i="9"/>
  <c r="M46" i="9" s="1"/>
  <c r="M55" i="9"/>
  <c r="F57" i="8"/>
  <c r="F56" i="8"/>
  <c r="F53" i="8"/>
  <c r="F52" i="8"/>
  <c r="D54" i="8"/>
  <c r="F51" i="8"/>
  <c r="F49" i="8"/>
  <c r="F48" i="8"/>
  <c r="D50" i="8"/>
  <c r="F47" i="8"/>
  <c r="F43" i="8"/>
  <c r="F42" i="8"/>
  <c r="F41" i="8"/>
  <c r="D44" i="8"/>
  <c r="F40" i="8"/>
  <c r="F38" i="8"/>
  <c r="F37" i="8"/>
  <c r="F36" i="8"/>
  <c r="F35" i="8"/>
  <c r="F34" i="8"/>
  <c r="D39" i="8"/>
  <c r="D45" i="8" s="1"/>
  <c r="F33" i="8"/>
  <c r="F32" i="8"/>
  <c r="F31" i="8"/>
  <c r="F28" i="8"/>
  <c r="F27" i="8"/>
  <c r="F26" i="8"/>
  <c r="F25" i="8"/>
  <c r="F24" i="8"/>
  <c r="F23" i="8"/>
  <c r="F22" i="8"/>
  <c r="F21" i="8"/>
  <c r="F20" i="8"/>
  <c r="F19" i="8"/>
  <c r="F18" i="8"/>
  <c r="F17" i="8"/>
  <c r="D29" i="8"/>
  <c r="D59" i="8" s="1"/>
  <c r="F16" i="8"/>
  <c r="F14" i="8"/>
  <c r="F13" i="8"/>
  <c r="F12" i="8"/>
  <c r="F11" i="8"/>
  <c r="F10" i="8"/>
  <c r="F8" i="8"/>
  <c r="F7" i="8"/>
  <c r="D9" i="8"/>
  <c r="D15" i="8" s="1"/>
  <c r="F6" i="8"/>
  <c r="M3" i="8"/>
  <c r="N3" i="8"/>
  <c r="C3" i="8"/>
  <c r="G10" i="13"/>
  <c r="G11" i="13"/>
  <c r="G12" i="13"/>
  <c r="G13" i="13"/>
  <c r="G14" i="13"/>
  <c r="G15" i="13"/>
  <c r="G16" i="13"/>
  <c r="G17" i="13"/>
  <c r="G18" i="13"/>
  <c r="G19" i="13"/>
  <c r="G20" i="13"/>
  <c r="M6" i="8"/>
  <c r="M7" i="8"/>
  <c r="M8" i="8"/>
  <c r="M10" i="8"/>
  <c r="M11" i="8"/>
  <c r="M12" i="8"/>
  <c r="M13" i="8"/>
  <c r="M14" i="8"/>
  <c r="M16" i="8"/>
  <c r="M17" i="8"/>
  <c r="M18" i="8"/>
  <c r="M19" i="8"/>
  <c r="M20" i="8"/>
  <c r="M21" i="8"/>
  <c r="M22" i="8"/>
  <c r="M23" i="8"/>
  <c r="M24" i="8"/>
  <c r="M25" i="8"/>
  <c r="M26" i="8"/>
  <c r="M27" i="8"/>
  <c r="M28" i="8"/>
  <c r="M31" i="8"/>
  <c r="M32" i="8"/>
  <c r="M33" i="8"/>
  <c r="M34" i="8"/>
  <c r="M35" i="8"/>
  <c r="M36" i="8"/>
  <c r="M37" i="8"/>
  <c r="M38" i="8"/>
  <c r="M40" i="8"/>
  <c r="M41" i="8"/>
  <c r="M42" i="8"/>
  <c r="M43" i="8"/>
  <c r="M47" i="8"/>
  <c r="M48" i="8"/>
  <c r="M49" i="8"/>
  <c r="M51" i="8"/>
  <c r="M52" i="8"/>
  <c r="M53" i="8"/>
  <c r="M56" i="8"/>
  <c r="M57" i="8"/>
  <c r="N6" i="8"/>
  <c r="N7" i="8"/>
  <c r="N8" i="8"/>
  <c r="N10" i="8"/>
  <c r="N11" i="8"/>
  <c r="N12" i="8"/>
  <c r="N13" i="8"/>
  <c r="N14" i="8"/>
  <c r="N16" i="8"/>
  <c r="N17" i="8"/>
  <c r="N18" i="8"/>
  <c r="N19" i="8"/>
  <c r="N20" i="8"/>
  <c r="N21" i="8"/>
  <c r="N22" i="8"/>
  <c r="N23" i="8"/>
  <c r="N24" i="8"/>
  <c r="N25" i="8"/>
  <c r="N26" i="8"/>
  <c r="N27" i="8"/>
  <c r="N28" i="8"/>
  <c r="N31" i="8"/>
  <c r="N32" i="8"/>
  <c r="N33" i="8"/>
  <c r="N34" i="8"/>
  <c r="N35" i="8"/>
  <c r="N36" i="8"/>
  <c r="N37" i="8"/>
  <c r="N38" i="8"/>
  <c r="N40" i="8"/>
  <c r="N41" i="8"/>
  <c r="N42" i="8"/>
  <c r="N43" i="8"/>
  <c r="N47" i="8"/>
  <c r="N48" i="8"/>
  <c r="N49" i="8"/>
  <c r="N51" i="8"/>
  <c r="N52" i="8"/>
  <c r="N53" i="8"/>
  <c r="N56" i="8"/>
  <c r="N57" i="8"/>
  <c r="C6" i="8"/>
  <c r="C7" i="8"/>
  <c r="C8" i="8"/>
  <c r="C10" i="8"/>
  <c r="C11" i="8"/>
  <c r="C12" i="8"/>
  <c r="C13" i="8"/>
  <c r="C14" i="8"/>
  <c r="C16" i="8"/>
  <c r="C17" i="8"/>
  <c r="C18" i="8"/>
  <c r="C19" i="8"/>
  <c r="C20" i="8"/>
  <c r="C21" i="8"/>
  <c r="C22" i="8"/>
  <c r="C23" i="8"/>
  <c r="C24" i="8"/>
  <c r="C25" i="8"/>
  <c r="C26" i="8"/>
  <c r="C27" i="8"/>
  <c r="C28" i="8"/>
  <c r="C31" i="8"/>
  <c r="C32" i="8"/>
  <c r="C33" i="8"/>
  <c r="C34" i="8"/>
  <c r="C35" i="8"/>
  <c r="C36" i="8"/>
  <c r="C37" i="8"/>
  <c r="C38" i="8"/>
  <c r="C40" i="8"/>
  <c r="C41" i="8"/>
  <c r="C42" i="8"/>
  <c r="C43" i="8"/>
  <c r="C47" i="8"/>
  <c r="C48" i="8"/>
  <c r="C49" i="8"/>
  <c r="C51" i="8"/>
  <c r="C52" i="8"/>
  <c r="C53" i="8"/>
  <c r="C56" i="8"/>
  <c r="C57" i="8"/>
  <c r="A8" i="18"/>
  <c r="A9" i="17"/>
  <c r="A8" i="15"/>
  <c r="A9" i="14"/>
  <c r="B8" i="13"/>
  <c r="A400" i="13"/>
  <c r="A399" i="13"/>
  <c r="A398" i="13"/>
  <c r="A397" i="13"/>
  <c r="A396" i="13"/>
  <c r="A395" i="13"/>
  <c r="A394" i="13"/>
  <c r="A393" i="13"/>
  <c r="A392" i="13"/>
  <c r="A391" i="13"/>
  <c r="A390" i="13"/>
  <c r="A389" i="13"/>
  <c r="A388" i="13"/>
  <c r="A387" i="13"/>
  <c r="A386" i="13"/>
  <c r="A385" i="13"/>
  <c r="A384" i="13"/>
  <c r="A383" i="13"/>
  <c r="A382" i="13"/>
  <c r="A381" i="13"/>
  <c r="A380" i="13"/>
  <c r="A379" i="13"/>
  <c r="A378" i="13"/>
  <c r="A377" i="13"/>
  <c r="A376" i="13"/>
  <c r="A375" i="13"/>
  <c r="A374" i="13"/>
  <c r="A373" i="13"/>
  <c r="A372" i="13"/>
  <c r="A371" i="13"/>
  <c r="A370" i="13"/>
  <c r="A369" i="13"/>
  <c r="A368" i="13"/>
  <c r="A367" i="13"/>
  <c r="A366" i="13"/>
  <c r="A365" i="13"/>
  <c r="A364" i="13"/>
  <c r="A363" i="13"/>
  <c r="A362" i="13"/>
  <c r="A361" i="13"/>
  <c r="A360" i="13"/>
  <c r="A359" i="13"/>
  <c r="A358" i="13"/>
  <c r="A357" i="13"/>
  <c r="A356" i="13"/>
  <c r="A355" i="13"/>
  <c r="A354" i="13"/>
  <c r="A353" i="13"/>
  <c r="A352" i="13"/>
  <c r="A351" i="13"/>
  <c r="A350" i="13"/>
  <c r="A349" i="13"/>
  <c r="A348" i="13"/>
  <c r="A347" i="13"/>
  <c r="A346" i="13"/>
  <c r="A345" i="13"/>
  <c r="A344" i="13"/>
  <c r="A343" i="13"/>
  <c r="A342" i="13"/>
  <c r="A341" i="13"/>
  <c r="A340" i="13"/>
  <c r="A339" i="13"/>
  <c r="A338" i="13"/>
  <c r="A337" i="13"/>
  <c r="A336" i="13"/>
  <c r="A335" i="13"/>
  <c r="A334" i="13"/>
  <c r="A333" i="13"/>
  <c r="A332" i="13"/>
  <c r="A331" i="13"/>
  <c r="A330" i="13"/>
  <c r="A329" i="13"/>
  <c r="A328" i="13"/>
  <c r="A327" i="13"/>
  <c r="A326" i="13"/>
  <c r="A325" i="13"/>
  <c r="A324" i="13"/>
  <c r="A323" i="13"/>
  <c r="A322" i="13"/>
  <c r="A321" i="13"/>
  <c r="A320" i="13"/>
  <c r="A319" i="13"/>
  <c r="A318" i="13"/>
  <c r="A317" i="13"/>
  <c r="A316" i="13"/>
  <c r="A315" i="13"/>
  <c r="A314" i="13"/>
  <c r="A313" i="13"/>
  <c r="A312" i="13"/>
  <c r="A311" i="13"/>
  <c r="A310" i="13"/>
  <c r="A309" i="13"/>
  <c r="A308" i="13"/>
  <c r="A307" i="13"/>
  <c r="A306" i="13"/>
  <c r="A305" i="13"/>
  <c r="A304" i="13"/>
  <c r="A303" i="13"/>
  <c r="A302" i="13"/>
  <c r="A301" i="13"/>
  <c r="A300" i="13"/>
  <c r="A299" i="13"/>
  <c r="A298" i="13"/>
  <c r="A297" i="13"/>
  <c r="A296" i="13"/>
  <c r="A295" i="13"/>
  <c r="A294" i="13"/>
  <c r="A293" i="13"/>
  <c r="A292" i="13"/>
  <c r="A291" i="13"/>
  <c r="A290" i="13"/>
  <c r="A289" i="13"/>
  <c r="A288" i="13"/>
  <c r="A287" i="13"/>
  <c r="A286" i="13"/>
  <c r="A285" i="13"/>
  <c r="A284" i="13"/>
  <c r="A283" i="13"/>
  <c r="A282" i="13"/>
  <c r="A281" i="13"/>
  <c r="A280" i="13"/>
  <c r="A279" i="13"/>
  <c r="A278" i="13"/>
  <c r="A277" i="13"/>
  <c r="A276" i="13"/>
  <c r="A275" i="13"/>
  <c r="A274" i="13"/>
  <c r="A273" i="13"/>
  <c r="A272" i="13"/>
  <c r="A271" i="13"/>
  <c r="A270" i="13"/>
  <c r="A269" i="13"/>
  <c r="A268" i="13"/>
  <c r="A267" i="13"/>
  <c r="A266" i="13"/>
  <c r="A265" i="13"/>
  <c r="A264" i="13"/>
  <c r="A263" i="13"/>
  <c r="A262" i="13"/>
  <c r="A261" i="13"/>
  <c r="A260" i="13"/>
  <c r="A259" i="13"/>
  <c r="A258" i="13"/>
  <c r="A257" i="13"/>
  <c r="A256" i="13"/>
  <c r="A255" i="13"/>
  <c r="A254" i="13"/>
  <c r="A253" i="13"/>
  <c r="A252" i="13"/>
  <c r="A251" i="13"/>
  <c r="A250" i="13"/>
  <c r="A249" i="13"/>
  <c r="A248" i="13"/>
  <c r="A247" i="13"/>
  <c r="A246" i="13"/>
  <c r="A245" i="13"/>
  <c r="A244" i="13"/>
  <c r="A243" i="13"/>
  <c r="A242" i="13"/>
  <c r="A241" i="13"/>
  <c r="A240" i="13"/>
  <c r="A239" i="13"/>
  <c r="A238" i="13"/>
  <c r="A237" i="13"/>
  <c r="A236" i="13"/>
  <c r="A235" i="13"/>
  <c r="A234" i="13"/>
  <c r="A233" i="13"/>
  <c r="A232" i="13"/>
  <c r="A231" i="13"/>
  <c r="A230" i="13"/>
  <c r="A229" i="13"/>
  <c r="A228" i="13"/>
  <c r="A227" i="13"/>
  <c r="A226" i="13"/>
  <c r="A225" i="13"/>
  <c r="A224" i="13"/>
  <c r="A223" i="13"/>
  <c r="A222" i="13"/>
  <c r="A221" i="13"/>
  <c r="A220" i="13"/>
  <c r="A219" i="13"/>
  <c r="A218" i="13"/>
  <c r="A217" i="13"/>
  <c r="A216" i="13"/>
  <c r="A215" i="13"/>
  <c r="A214" i="13"/>
  <c r="A213" i="13"/>
  <c r="A212" i="13"/>
  <c r="A211" i="13"/>
  <c r="A210" i="13"/>
  <c r="A209" i="13"/>
  <c r="A208" i="13"/>
  <c r="A207" i="13"/>
  <c r="A206" i="13"/>
  <c r="A205" i="13"/>
  <c r="A204" i="13"/>
  <c r="A203" i="13"/>
  <c r="A202" i="13"/>
  <c r="A201" i="13"/>
  <c r="A200" i="13"/>
  <c r="A199" i="13"/>
  <c r="A198" i="13"/>
  <c r="A197" i="13"/>
  <c r="A196" i="13"/>
  <c r="A195" i="13"/>
  <c r="A194" i="13"/>
  <c r="A193" i="13"/>
  <c r="A192" i="13"/>
  <c r="A191" i="13"/>
  <c r="A190" i="13"/>
  <c r="A189" i="13"/>
  <c r="A188" i="13"/>
  <c r="A187" i="13"/>
  <c r="A186" i="13"/>
  <c r="A185" i="13"/>
  <c r="A184" i="13"/>
  <c r="A183" i="13"/>
  <c r="A182" i="13"/>
  <c r="A181" i="13"/>
  <c r="A180" i="13"/>
  <c r="A179" i="13"/>
  <c r="A178" i="13"/>
  <c r="A177" i="13"/>
  <c r="A176" i="13"/>
  <c r="A175" i="13"/>
  <c r="A174" i="13"/>
  <c r="A173" i="13"/>
  <c r="A172" i="13"/>
  <c r="A171" i="13"/>
  <c r="A170" i="13"/>
  <c r="A169" i="13"/>
  <c r="A168" i="13"/>
  <c r="A167" i="13"/>
  <c r="A166" i="13"/>
  <c r="A165" i="13"/>
  <c r="A164" i="13"/>
  <c r="A163" i="13"/>
  <c r="A162" i="13"/>
  <c r="A161" i="13"/>
  <c r="A160" i="13"/>
  <c r="A159" i="13"/>
  <c r="A158" i="13"/>
  <c r="A157" i="13"/>
  <c r="A156" i="13"/>
  <c r="A155" i="13"/>
  <c r="A154" i="13"/>
  <c r="A153" i="13"/>
  <c r="A152" i="13"/>
  <c r="A151" i="13"/>
  <c r="A150" i="13"/>
  <c r="A149" i="13"/>
  <c r="A148" i="13"/>
  <c r="A147" i="13"/>
  <c r="A146" i="13"/>
  <c r="A145" i="13"/>
  <c r="A144" i="13"/>
  <c r="A143" i="13"/>
  <c r="A142" i="13"/>
  <c r="A141" i="13"/>
  <c r="A140" i="13"/>
  <c r="A139" i="13"/>
  <c r="A138" i="13"/>
  <c r="A137" i="13"/>
  <c r="A136" i="13"/>
  <c r="A135" i="13"/>
  <c r="A134" i="13"/>
  <c r="A133" i="13"/>
  <c r="A132" i="13"/>
  <c r="A131" i="13"/>
  <c r="A130" i="13"/>
  <c r="A129" i="13"/>
  <c r="A128" i="13"/>
  <c r="A127" i="13"/>
  <c r="A126" i="13"/>
  <c r="A125" i="13"/>
  <c r="A124" i="13"/>
  <c r="A123" i="13"/>
  <c r="A122" i="13"/>
  <c r="A121" i="13"/>
  <c r="A120" i="13"/>
  <c r="A119" i="13"/>
  <c r="A118" i="13"/>
  <c r="A117" i="13"/>
  <c r="A116" i="13"/>
  <c r="A115" i="13"/>
  <c r="A114" i="13"/>
  <c r="A113" i="13"/>
  <c r="A112" i="13"/>
  <c r="A111" i="13"/>
  <c r="A110" i="13"/>
  <c r="A109" i="13"/>
  <c r="A108" i="13"/>
  <c r="A107" i="13"/>
  <c r="A106" i="13"/>
  <c r="A105" i="13"/>
  <c r="A104" i="13"/>
  <c r="A103" i="13"/>
  <c r="A102" i="13"/>
  <c r="A101" i="13"/>
  <c r="A100" i="13"/>
  <c r="A99" i="13"/>
  <c r="A98" i="13"/>
  <c r="A97" i="13"/>
  <c r="A96" i="13"/>
  <c r="A95" i="13"/>
  <c r="A94" i="13"/>
  <c r="A93" i="13"/>
  <c r="A92" i="13"/>
  <c r="A91" i="13"/>
  <c r="A90" i="13"/>
  <c r="A89" i="13"/>
  <c r="A88" i="13"/>
  <c r="A87" i="13"/>
  <c r="A86" i="13"/>
  <c r="A85" i="13"/>
  <c r="A84" i="13"/>
  <c r="A83" i="13"/>
  <c r="A82" i="13"/>
  <c r="A81" i="13"/>
  <c r="A80" i="13"/>
  <c r="A79" i="13"/>
  <c r="A78" i="13"/>
  <c r="A77" i="13"/>
  <c r="A76" i="13"/>
  <c r="A75" i="13"/>
  <c r="A74" i="13"/>
  <c r="A73" i="13"/>
  <c r="A72" i="13"/>
  <c r="A71" i="13"/>
  <c r="A70" i="13"/>
  <c r="A69" i="13"/>
  <c r="A68" i="13"/>
  <c r="A67" i="13"/>
  <c r="A66" i="13"/>
  <c r="A65" i="13"/>
  <c r="A64" i="13"/>
  <c r="A63" i="13"/>
  <c r="A62" i="13"/>
  <c r="A61" i="13"/>
  <c r="A60" i="13"/>
  <c r="A59" i="13"/>
  <c r="A58" i="13"/>
  <c r="A57" i="13"/>
  <c r="A56" i="13"/>
  <c r="A55" i="13"/>
  <c r="A54" i="13"/>
  <c r="A53" i="13"/>
  <c r="A52" i="13"/>
  <c r="A51" i="13"/>
  <c r="A50" i="13"/>
  <c r="A49" i="13"/>
  <c r="A48" i="13"/>
  <c r="A47" i="13"/>
  <c r="A46" i="13"/>
  <c r="A45" i="13"/>
  <c r="A44" i="13"/>
  <c r="A43" i="13"/>
  <c r="A42" i="13"/>
  <c r="A41" i="13"/>
  <c r="A40" i="13"/>
  <c r="A39" i="13"/>
  <c r="A38" i="13"/>
  <c r="A37" i="13"/>
  <c r="A36" i="13"/>
  <c r="A35" i="13"/>
  <c r="A34" i="13"/>
  <c r="A33" i="13"/>
  <c r="A32" i="13"/>
  <c r="A31" i="13"/>
  <c r="A30" i="13"/>
  <c r="A29" i="13"/>
  <c r="A28" i="13"/>
  <c r="A27" i="13"/>
  <c r="A26" i="13"/>
  <c r="A25" i="13"/>
  <c r="A24" i="13"/>
  <c r="A23" i="13"/>
  <c r="A22" i="13"/>
  <c r="A21" i="13"/>
  <c r="A20" i="13"/>
  <c r="A19" i="13"/>
  <c r="A18" i="13"/>
  <c r="A17" i="13"/>
  <c r="A16" i="13"/>
  <c r="A15" i="13"/>
  <c r="A14" i="13"/>
  <c r="A13" i="13"/>
  <c r="A12" i="13"/>
  <c r="A11" i="13"/>
  <c r="A10" i="13"/>
  <c r="D55" i="9" l="1"/>
  <c r="M60" i="9"/>
  <c r="N59" i="9"/>
  <c r="N45" i="9"/>
  <c r="N58" i="9"/>
  <c r="N30" i="9"/>
  <c r="N46" i="9" s="1"/>
  <c r="D58" i="9"/>
  <c r="D30" i="9"/>
  <c r="C58" i="9"/>
  <c r="C30" i="9"/>
  <c r="C55" i="9"/>
  <c r="N55" i="9"/>
  <c r="C59" i="9"/>
  <c r="C45" i="9"/>
  <c r="D59" i="9"/>
  <c r="D45" i="9"/>
  <c r="E57" i="8"/>
  <c r="E56" i="8"/>
  <c r="E53" i="8"/>
  <c r="E52" i="8"/>
  <c r="C54" i="8"/>
  <c r="E51" i="8"/>
  <c r="E49" i="8"/>
  <c r="E48" i="8"/>
  <c r="C50" i="8"/>
  <c r="E47" i="8"/>
  <c r="E43" i="8"/>
  <c r="E42" i="8"/>
  <c r="E41" i="8"/>
  <c r="C44" i="8"/>
  <c r="E40" i="8"/>
  <c r="E38" i="8"/>
  <c r="E37" i="8"/>
  <c r="E36" i="8"/>
  <c r="E35" i="8"/>
  <c r="E34" i="8"/>
  <c r="C39" i="8"/>
  <c r="E33" i="8"/>
  <c r="E32" i="8"/>
  <c r="E31" i="8"/>
  <c r="E28" i="8"/>
  <c r="E27" i="8"/>
  <c r="E26" i="8"/>
  <c r="E25" i="8"/>
  <c r="E24" i="8"/>
  <c r="E23" i="8"/>
  <c r="E22" i="8"/>
  <c r="E21" i="8"/>
  <c r="E20" i="8"/>
  <c r="E19" i="8"/>
  <c r="E18" i="8"/>
  <c r="E17" i="8"/>
  <c r="C29" i="8"/>
  <c r="E16" i="8"/>
  <c r="E14" i="8"/>
  <c r="E13" i="8"/>
  <c r="E12" i="8"/>
  <c r="E11" i="8"/>
  <c r="E10" i="8"/>
  <c r="E8" i="8"/>
  <c r="E7" i="8"/>
  <c r="C9" i="8"/>
  <c r="C15" i="8" s="1"/>
  <c r="E6" i="8"/>
  <c r="P57" i="8"/>
  <c r="P56" i="8"/>
  <c r="P53" i="8"/>
  <c r="P52" i="8"/>
  <c r="N54" i="8"/>
  <c r="P51" i="8"/>
  <c r="P49" i="8"/>
  <c r="P48" i="8"/>
  <c r="N50" i="8"/>
  <c r="P47" i="8"/>
  <c r="P43" i="8"/>
  <c r="P42" i="8"/>
  <c r="P41" i="8"/>
  <c r="N44" i="8"/>
  <c r="P40" i="8"/>
  <c r="P38" i="8"/>
  <c r="P37" i="8"/>
  <c r="P36" i="8"/>
  <c r="P35" i="8"/>
  <c r="P34" i="8"/>
  <c r="N39" i="8"/>
  <c r="P33" i="8"/>
  <c r="P32" i="8"/>
  <c r="P31" i="8"/>
  <c r="P28" i="8"/>
  <c r="P27" i="8"/>
  <c r="P26" i="8"/>
  <c r="P25" i="8"/>
  <c r="P24" i="8"/>
  <c r="P23" i="8"/>
  <c r="P22" i="8"/>
  <c r="P21" i="8"/>
  <c r="P20" i="8"/>
  <c r="P19" i="8"/>
  <c r="P18" i="8"/>
  <c r="P17" i="8"/>
  <c r="N29" i="8"/>
  <c r="P16" i="8"/>
  <c r="P14" i="8"/>
  <c r="P13" i="8"/>
  <c r="P12" i="8"/>
  <c r="P11" i="8"/>
  <c r="P10" i="8"/>
  <c r="P8" i="8"/>
  <c r="P7" i="8"/>
  <c r="N9" i="8"/>
  <c r="N15" i="8" s="1"/>
  <c r="P6" i="8"/>
  <c r="O57" i="8"/>
  <c r="O56" i="8"/>
  <c r="O53" i="8"/>
  <c r="O52" i="8"/>
  <c r="M54" i="8"/>
  <c r="O51" i="8"/>
  <c r="O49" i="8"/>
  <c r="O48" i="8"/>
  <c r="M50" i="8"/>
  <c r="O47" i="8"/>
  <c r="O43" i="8"/>
  <c r="O42" i="8"/>
  <c r="O41" i="8"/>
  <c r="M44" i="8"/>
  <c r="O40" i="8"/>
  <c r="O38" i="8"/>
  <c r="O37" i="8"/>
  <c r="O36" i="8"/>
  <c r="O35" i="8"/>
  <c r="O34" i="8"/>
  <c r="M39" i="8"/>
  <c r="O33" i="8"/>
  <c r="O32" i="8"/>
  <c r="O31" i="8"/>
  <c r="O28" i="8"/>
  <c r="O27" i="8"/>
  <c r="O26" i="8"/>
  <c r="O25" i="8"/>
  <c r="O24" i="8"/>
  <c r="O23" i="8"/>
  <c r="O22" i="8"/>
  <c r="O21" i="8"/>
  <c r="O20" i="8"/>
  <c r="O19" i="8"/>
  <c r="O18" i="8"/>
  <c r="O17" i="8"/>
  <c r="M29" i="8"/>
  <c r="O16" i="8"/>
  <c r="O14" i="8"/>
  <c r="O13" i="8"/>
  <c r="O12" i="8"/>
  <c r="O11" i="8"/>
  <c r="O10" i="8"/>
  <c r="O8" i="8"/>
  <c r="O7" i="8"/>
  <c r="M9" i="8"/>
  <c r="M15" i="8" s="1"/>
  <c r="O6" i="8"/>
  <c r="D58" i="8"/>
  <c r="D60" i="8" s="1"/>
  <c r="D30" i="8"/>
  <c r="D46" i="8" s="1"/>
  <c r="D55" i="8"/>
  <c r="AA4" i="13"/>
  <c r="AA3" i="13"/>
  <c r="AA2" i="13"/>
  <c r="AA1" i="13"/>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B8" i="11"/>
  <c r="A400" i="11"/>
  <c r="A399" i="11"/>
  <c r="A398" i="11"/>
  <c r="A397" i="11"/>
  <c r="A396" i="11"/>
  <c r="A395" i="11"/>
  <c r="A394" i="11"/>
  <c r="A393" i="11"/>
  <c r="A392" i="11"/>
  <c r="A391" i="11"/>
  <c r="A390" i="11"/>
  <c r="A389" i="11"/>
  <c r="A388" i="11"/>
  <c r="A387" i="11"/>
  <c r="A386" i="11"/>
  <c r="A385" i="11"/>
  <c r="A384" i="11"/>
  <c r="A383" i="11"/>
  <c r="A382" i="11"/>
  <c r="A381" i="11"/>
  <c r="A380" i="11"/>
  <c r="A379" i="11"/>
  <c r="A378" i="11"/>
  <c r="A377" i="11"/>
  <c r="A376" i="11"/>
  <c r="A375" i="11"/>
  <c r="A374" i="11"/>
  <c r="A373" i="11"/>
  <c r="A372" i="11"/>
  <c r="A371" i="11"/>
  <c r="A370" i="11"/>
  <c r="A369" i="11"/>
  <c r="A368" i="11"/>
  <c r="A367" i="11"/>
  <c r="A366" i="11"/>
  <c r="A365" i="11"/>
  <c r="A364" i="11"/>
  <c r="A363" i="11"/>
  <c r="A362" i="11"/>
  <c r="A361" i="11"/>
  <c r="A360" i="11"/>
  <c r="A359" i="11"/>
  <c r="A358" i="11"/>
  <c r="A357" i="11"/>
  <c r="A356" i="11"/>
  <c r="A355" i="11"/>
  <c r="A354" i="11"/>
  <c r="A353" i="11"/>
  <c r="A352" i="11"/>
  <c r="A351" i="11"/>
  <c r="A350" i="11"/>
  <c r="A349" i="11"/>
  <c r="A348" i="11"/>
  <c r="A347" i="11"/>
  <c r="A346" i="11"/>
  <c r="A345" i="11"/>
  <c r="A344" i="11"/>
  <c r="A343" i="11"/>
  <c r="A342" i="11"/>
  <c r="A341" i="11"/>
  <c r="A340" i="11"/>
  <c r="A339" i="11"/>
  <c r="A338" i="11"/>
  <c r="A337" i="11"/>
  <c r="A336" i="11"/>
  <c r="A335" i="11"/>
  <c r="A334" i="11"/>
  <c r="A333" i="11"/>
  <c r="A332" i="11"/>
  <c r="A331" i="1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A265" i="1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N59" i="8" l="1"/>
  <c r="M45" i="8"/>
  <c r="C59" i="8"/>
  <c r="C45" i="8"/>
  <c r="N45" i="8"/>
  <c r="M59" i="8"/>
  <c r="N60" i="9"/>
  <c r="C46" i="9"/>
  <c r="C60" i="9"/>
  <c r="D46" i="9"/>
  <c r="D60" i="9"/>
  <c r="C58" i="8"/>
  <c r="C60" i="8" s="1"/>
  <c r="C30" i="8"/>
  <c r="C46" i="8" s="1"/>
  <c r="M58" i="8"/>
  <c r="M60" i="8" s="1"/>
  <c r="M30" i="8"/>
  <c r="N58" i="8"/>
  <c r="N30" i="8"/>
  <c r="M55" i="8"/>
  <c r="N55" i="8"/>
  <c r="C55" i="8"/>
  <c r="AA4" i="11"/>
  <c r="AA3" i="11"/>
  <c r="AA2" i="11"/>
  <c r="AA1" i="11"/>
  <c r="G3" i="5"/>
  <c r="H3" i="5" s="1"/>
  <c r="AG1" i="5"/>
  <c r="A9" i="6"/>
  <c r="A6" i="6"/>
  <c r="N60" i="8" l="1"/>
  <c r="N46" i="8"/>
  <c r="M46" i="8"/>
  <c r="K13" i="21"/>
  <c r="D13" i="21"/>
  <c r="D15" i="21"/>
  <c r="D16" i="21"/>
  <c r="D17" i="21"/>
  <c r="D18" i="21"/>
  <c r="D19" i="21"/>
  <c r="D20" i="21"/>
  <c r="D21" i="21"/>
  <c r="D22" i="21"/>
  <c r="K15" i="21"/>
  <c r="K16" i="21"/>
  <c r="K17" i="21"/>
  <c r="K18" i="21"/>
  <c r="K19" i="21"/>
  <c r="K20" i="21"/>
  <c r="K21" i="21"/>
  <c r="K22" i="21"/>
  <c r="A21" i="25"/>
  <c r="F21" i="25"/>
  <c r="F16" i="25"/>
  <c r="F12" i="25"/>
  <c r="F8" i="25"/>
  <c r="K23" i="21" l="1"/>
  <c r="D23" i="21"/>
  <c r="M7" i="21"/>
  <c r="F7" i="21"/>
  <c r="D7" i="21"/>
  <c r="B7" i="21"/>
  <c r="F13" i="21"/>
  <c r="B10" i="25"/>
  <c r="B16" i="25" s="1"/>
  <c r="R2" i="32"/>
  <c r="R1" i="32"/>
  <c r="F15" i="21"/>
  <c r="F16" i="21"/>
  <c r="F17" i="21"/>
  <c r="F18" i="21"/>
  <c r="F19" i="21"/>
  <c r="F20" i="21"/>
  <c r="F21" i="21"/>
  <c r="F22" i="21"/>
  <c r="F6" i="32"/>
  <c r="C4" i="32"/>
  <c r="A14" i="32"/>
  <c r="H15" i="32"/>
  <c r="L15" i="32"/>
  <c r="A16" i="32"/>
  <c r="C22" i="32"/>
  <c r="H22" i="32"/>
  <c r="E23" i="32"/>
  <c r="F23" i="21" l="1"/>
  <c r="M22" i="21"/>
  <c r="M8" i="21" s="1"/>
  <c r="M21" i="21"/>
  <c r="M20" i="21"/>
  <c r="F8" i="21" s="1"/>
  <c r="M19" i="21"/>
  <c r="M18" i="21"/>
  <c r="M17" i="21"/>
  <c r="D8" i="21" s="1"/>
  <c r="M16" i="21"/>
  <c r="M15" i="21"/>
  <c r="B8" i="21" s="1"/>
  <c r="M23" i="21"/>
  <c r="O8" i="21" s="1"/>
  <c r="O7" i="21"/>
  <c r="H13" i="21"/>
  <c r="J13" i="21"/>
  <c r="I13" i="21"/>
  <c r="G13" i="21"/>
  <c r="J23" i="32"/>
  <c r="AE11" i="32"/>
  <c r="AF11" i="32" s="1"/>
  <c r="F21" i="32"/>
  <c r="L18" i="32"/>
  <c r="AE13" i="32"/>
  <c r="AF13" i="32" s="1"/>
  <c r="J16" i="32"/>
  <c r="AE8" i="32"/>
  <c r="AF8" i="32" s="1"/>
  <c r="E13" i="32"/>
  <c r="F13" i="32"/>
  <c r="C9" i="32"/>
  <c r="A7" i="32"/>
  <c r="I15" i="21"/>
  <c r="I16" i="21"/>
  <c r="I17" i="21"/>
  <c r="I18" i="21"/>
  <c r="I19" i="21"/>
  <c r="I20" i="21"/>
  <c r="I21" i="21"/>
  <c r="I22" i="21"/>
  <c r="G15" i="21"/>
  <c r="G16" i="21"/>
  <c r="G17" i="21"/>
  <c r="G18" i="21"/>
  <c r="G19" i="21"/>
  <c r="G20" i="21"/>
  <c r="G21" i="21"/>
  <c r="G22" i="21"/>
  <c r="J15" i="21"/>
  <c r="J16" i="21"/>
  <c r="J17" i="21"/>
  <c r="J18" i="21"/>
  <c r="J19" i="21"/>
  <c r="J20" i="21"/>
  <c r="J21" i="21"/>
  <c r="J22" i="21"/>
  <c r="H15" i="21"/>
  <c r="H16" i="21"/>
  <c r="H17" i="21"/>
  <c r="H18" i="21"/>
  <c r="H19" i="21"/>
  <c r="H20" i="21"/>
  <c r="H21" i="21"/>
  <c r="H22" i="21"/>
  <c r="H23" i="21" l="1"/>
  <c r="J23" i="21"/>
  <c r="G23" i="21"/>
  <c r="I23" i="2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Olivier RONDEAU</author>
  </authors>
  <commentList>
    <comment ref="AD4" authorId="0" shapeId="0" xr:uid="{00000000-0006-0000-0100-000001000000}">
      <text>
        <r>
          <rPr>
            <b/>
            <sz val="9"/>
            <color indexed="81"/>
            <rFont val="Tahoma"/>
            <family val="2"/>
          </rPr>
          <t>Assistant Graphique</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A9" authorId="0" shapeId="0" xr:uid="{F3D62BD2-F659-4295-B39D-BCE7DB4DDE77}">
      <text>
        <r>
          <rPr>
            <b/>
            <sz val="9"/>
            <color indexed="81"/>
            <rFont val="Tahoma"/>
            <family val="2"/>
          </rPr>
          <t>Assistant Liste</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Emmanuel PICOT</author>
  </authors>
  <commentList>
    <comment ref="A8" authorId="0" shapeId="0" xr:uid="{00000000-0006-0000-0C00-000001000000}">
      <text>
        <r>
          <rPr>
            <b/>
            <sz val="9"/>
            <color indexed="81"/>
            <rFont val="Tahoma"/>
            <family val="2"/>
          </rPr>
          <t>Assistant Graphique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A21" authorId="0" shapeId="0" xr:uid="{8CBAF490-6591-423D-B4D6-E772F3202555}">
      <text>
        <r>
          <rPr>
            <b/>
            <sz val="9"/>
            <color indexed="81"/>
            <rFont val="Tahoma"/>
            <family val="2"/>
          </rPr>
          <t>Assistant Liste</t>
        </r>
      </text>
    </comment>
    <comment ref="F21" authorId="0" shapeId="0" xr:uid="{F422BF8D-4478-45C4-BD19-AD17ACEB900A}">
      <text>
        <r>
          <rPr>
            <b/>
            <sz val="9"/>
            <color indexed="81"/>
            <rFont val="Tahoma"/>
            <family val="2"/>
          </rPr>
          <t>Assistant Liste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Emmanuel PICOT</author>
    <author>Anthony TARLE</author>
  </authors>
  <commentList>
    <comment ref="A6" authorId="0" shapeId="0" xr:uid="{00000000-0006-0000-0400-000001000000}">
      <text>
        <r>
          <rPr>
            <b/>
            <sz val="9"/>
            <color indexed="81"/>
            <rFont val="Tahoma"/>
            <family val="2"/>
          </rPr>
          <t>Assistant Volet Office</t>
        </r>
      </text>
    </comment>
    <comment ref="A9" authorId="1" shapeId="0" xr:uid="{3658F57D-8046-4081-8AC2-6BF3C245F1F2}">
      <text>
        <r>
          <rPr>
            <b/>
            <sz val="9"/>
            <color indexed="81"/>
            <rFont val="Tahoma"/>
            <family val="2"/>
          </rPr>
          <t>Assistant Liste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D3" authorId="0" shapeId="0" xr:uid="{3D96F8CC-39BA-43D8-BFE0-085076F7C61B}">
      <text>
        <r>
          <rPr>
            <b/>
            <sz val="9"/>
            <color indexed="81"/>
            <rFont val="Tahoma"/>
            <family val="2"/>
          </rPr>
          <t>Assistant Liste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E4" authorId="0" shapeId="0" xr:uid="{A2A8F831-64E0-47DE-8C12-E2FAA47F7F04}">
      <text>
        <r>
          <rPr>
            <b/>
            <sz val="9"/>
            <color indexed="81"/>
            <rFont val="Tahoma"/>
            <family val="2"/>
          </rPr>
          <t>Assistant Liste</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B8" authorId="0" shapeId="0" xr:uid="{645B8046-0AAE-42E4-AE39-C3AAD1F14F15}">
      <text>
        <r>
          <rPr>
            <b/>
            <sz val="9"/>
            <color indexed="81"/>
            <rFont val="Tahoma"/>
            <family val="2"/>
          </rPr>
          <t>Assistant Liste</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B8" authorId="0" shapeId="0" xr:uid="{65815B9E-C37B-44A1-A9E4-0389EEC5FBB9}">
      <text>
        <r>
          <rPr>
            <b/>
            <sz val="9"/>
            <color indexed="81"/>
            <rFont val="Tahoma"/>
            <family val="2"/>
          </rPr>
          <t>Assistant Liste</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Anthony TARLE</author>
  </authors>
  <commentList>
    <comment ref="A9" authorId="0" shapeId="0" xr:uid="{3AA46553-2BC1-47D8-B2CE-E01BA08D7C10}">
      <text>
        <r>
          <rPr>
            <b/>
            <sz val="9"/>
            <color indexed="81"/>
            <rFont val="Tahoma"/>
            <family val="2"/>
          </rPr>
          <t>Assistant Liste</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Emmanuel PICOT</author>
  </authors>
  <commentList>
    <comment ref="A8" authorId="0" shapeId="0" xr:uid="{00000000-0006-0000-0A00-000001000000}">
      <text>
        <r>
          <rPr>
            <b/>
            <sz val="9"/>
            <color indexed="81"/>
            <rFont val="Tahoma"/>
            <family val="2"/>
          </rPr>
          <t>Assistant Graphique</t>
        </r>
      </text>
    </comment>
  </commentList>
</comments>
</file>

<file path=xl/sharedStrings.xml><?xml version="1.0" encoding="utf-8"?>
<sst xmlns="http://schemas.openxmlformats.org/spreadsheetml/2006/main" count="1335" uniqueCount="566">
  <si>
    <t>Solde</t>
  </si>
  <si>
    <t>Remise à l'encaissement BEU</t>
  </si>
  <si>
    <t>Total</t>
  </si>
  <si>
    <t>Office</t>
  </si>
  <si>
    <t>*</t>
  </si>
  <si>
    <t>Ytd 1</t>
  </si>
  <si>
    <t>01..01</t>
  </si>
  <si>
    <t>Ytd 2</t>
  </si>
  <si>
    <t>01..02</t>
  </si>
  <si>
    <t>Ytd 3</t>
  </si>
  <si>
    <t>01..03</t>
  </si>
  <si>
    <t>Ytd 4</t>
  </si>
  <si>
    <t>01..04</t>
  </si>
  <si>
    <t>Ytd 5</t>
  </si>
  <si>
    <t>01..05</t>
  </si>
  <si>
    <t>Ytd 6</t>
  </si>
  <si>
    <t>01..06</t>
  </si>
  <si>
    <t>Ytd 7</t>
  </si>
  <si>
    <t>01..07</t>
  </si>
  <si>
    <t>Ytd 8</t>
  </si>
  <si>
    <t>01..08</t>
  </si>
  <si>
    <t>Ytd 9</t>
  </si>
  <si>
    <t>01..09</t>
  </si>
  <si>
    <t>Ytd 10</t>
  </si>
  <si>
    <t>01..10</t>
  </si>
  <si>
    <t>Ytd 11</t>
  </si>
  <si>
    <t>01..11</t>
  </si>
  <si>
    <t>Ytd 12</t>
  </si>
  <si>
    <t>01..12</t>
  </si>
  <si>
    <t>01</t>
  </si>
  <si>
    <t>Cotisations URSSAF</t>
  </si>
  <si>
    <t>02</t>
  </si>
  <si>
    <t>Retraites + prévoyances non cadres</t>
  </si>
  <si>
    <t>03</t>
  </si>
  <si>
    <t>Cotisations ASSEDIC</t>
  </si>
  <si>
    <t>04</t>
  </si>
  <si>
    <t>05</t>
  </si>
  <si>
    <t>06</t>
  </si>
  <si>
    <t>07</t>
  </si>
  <si>
    <t>08</t>
  </si>
  <si>
    <t>09</t>
  </si>
  <si>
    <t>10</t>
  </si>
  <si>
    <t>11</t>
  </si>
  <si>
    <t>12</t>
  </si>
  <si>
    <t>601000</t>
  </si>
  <si>
    <t>Achats exonérés</t>
  </si>
  <si>
    <t>601090</t>
  </si>
  <si>
    <t>Achats intracommunautaires</t>
  </si>
  <si>
    <t>603100</t>
  </si>
  <si>
    <t>Var/stocks matières premières</t>
  </si>
  <si>
    <t>606110</t>
  </si>
  <si>
    <t>Electricité</t>
  </si>
  <si>
    <t>606120</t>
  </si>
  <si>
    <t>Gaz</t>
  </si>
  <si>
    <t>606400</t>
  </si>
  <si>
    <t>Fournitures administratives</t>
  </si>
  <si>
    <t>607100</t>
  </si>
  <si>
    <t>Achat de marchandises</t>
  </si>
  <si>
    <t>612200</t>
  </si>
  <si>
    <t>Crédit-bail mobilier</t>
  </si>
  <si>
    <t>613500</t>
  </si>
  <si>
    <t>Locations immobilières</t>
  </si>
  <si>
    <t>615510</t>
  </si>
  <si>
    <t>Entretien matériel de transport</t>
  </si>
  <si>
    <t>616100</t>
  </si>
  <si>
    <t>Assurances</t>
  </si>
  <si>
    <t>618100</t>
  </si>
  <si>
    <t>Documentation générale</t>
  </si>
  <si>
    <t>618300</t>
  </si>
  <si>
    <t>Documentation technique</t>
  </si>
  <si>
    <t>622600</t>
  </si>
  <si>
    <t>Honoraires</t>
  </si>
  <si>
    <t>626000</t>
  </si>
  <si>
    <t>Frais P.T.T. (poste)</t>
  </si>
  <si>
    <t>626200</t>
  </si>
  <si>
    <t>Téléphone</t>
  </si>
  <si>
    <t>627000</t>
  </si>
  <si>
    <t>Services bancaires</t>
  </si>
  <si>
    <t>637800</t>
  </si>
  <si>
    <t>Taxes diverses</t>
  </si>
  <si>
    <t>64110000</t>
  </si>
  <si>
    <t>Salaires, appointements, commission</t>
  </si>
  <si>
    <t>64510000</t>
  </si>
  <si>
    <t>64531000</t>
  </si>
  <si>
    <t>64540000</t>
  </si>
  <si>
    <t>681120</t>
  </si>
  <si>
    <t>Dotations /immob. corporelles</t>
  </si>
  <si>
    <t>681740</t>
  </si>
  <si>
    <t>Dot. aux dépréciations des créances</t>
  </si>
  <si>
    <t>687250</t>
  </si>
  <si>
    <t>Dot /amortissements dérogatoires</t>
  </si>
  <si>
    <t>701090</t>
  </si>
  <si>
    <t>Ventes export</t>
  </si>
  <si>
    <t>703000</t>
  </si>
  <si>
    <t>Ventes de produits résiduels</t>
  </si>
  <si>
    <t>706000</t>
  </si>
  <si>
    <t>Prestations de services</t>
  </si>
  <si>
    <t>707100</t>
  </si>
  <si>
    <t>Ventes de marchandises</t>
  </si>
  <si>
    <t>708500</t>
  </si>
  <si>
    <t>Ports &amp; frais accessoires facturés</t>
  </si>
  <si>
    <t>71355</t>
  </si>
  <si>
    <t>Variation stocks des produits finis</t>
  </si>
  <si>
    <t>N° compte</t>
  </si>
  <si>
    <t>Intitulé Compte</t>
  </si>
  <si>
    <t>Débit</t>
  </si>
  <si>
    <t>Crédit</t>
  </si>
  <si>
    <t>N° Compte</t>
  </si>
  <si>
    <t>Libellé Compte</t>
  </si>
  <si>
    <t>6*</t>
  </si>
  <si>
    <t>K€</t>
  </si>
  <si>
    <t>1</t>
  </si>
  <si>
    <t xml:space="preserve">En : </t>
  </si>
  <si>
    <t>€</t>
  </si>
  <si>
    <t>2</t>
  </si>
  <si>
    <t>3</t>
  </si>
  <si>
    <t>DECEMBRE</t>
  </si>
  <si>
    <t>CUMUL</t>
  </si>
  <si>
    <t>4</t>
  </si>
  <si>
    <t>N</t>
  </si>
  <si>
    <t>N-1</t>
  </si>
  <si>
    <t>▲▼</t>
  </si>
  <si>
    <t>%</t>
  </si>
  <si>
    <t>5</t>
  </si>
  <si>
    <t>707..70799999999999,7097..70979999999999</t>
  </si>
  <si>
    <t xml:space="preserve"> </t>
  </si>
  <si>
    <t>6</t>
  </si>
  <si>
    <t>7..70399999999999,709..70939999999999</t>
  </si>
  <si>
    <t>7</t>
  </si>
  <si>
    <t>704..70699999999999,708..70899999999999,7094..70969999999999,7098..70989999999999</t>
  </si>
  <si>
    <t>8</t>
  </si>
  <si>
    <t>9</t>
  </si>
  <si>
    <t>71..71999999999999</t>
  </si>
  <si>
    <t>72..72999999999999</t>
  </si>
  <si>
    <t>Production immobilisée</t>
  </si>
  <si>
    <t>NOVEMBRE</t>
  </si>
  <si>
    <t>74..74999999999999</t>
  </si>
  <si>
    <t>Subventions d'exploitation</t>
  </si>
  <si>
    <t>78..78599999999999,79..79599999999999</t>
  </si>
  <si>
    <t>Reprises sur amortissements et provisions, transferts de charges</t>
  </si>
  <si>
    <t>73..73999999999999,75..75499999999999,756..75999999999999</t>
  </si>
  <si>
    <t>Autres produits</t>
  </si>
  <si>
    <t>607..60899999999999,6097..60979999999999</t>
  </si>
  <si>
    <t>6037..60399999999999</t>
  </si>
  <si>
    <t>Variation de stock (marchandises)</t>
  </si>
  <si>
    <t>6..60299999999999,609..60929999999999</t>
  </si>
  <si>
    <t>603..60369999999999</t>
  </si>
  <si>
    <t>604..60699999999999,6093..60969999999999,6098..60999999999999,61..62999999999999</t>
  </si>
  <si>
    <t>63..63999999999999</t>
  </si>
  <si>
    <t>64..64499999999999</t>
  </si>
  <si>
    <t>645..64799999999999,648..64999999999999</t>
  </si>
  <si>
    <t>68..68149999999999</t>
  </si>
  <si>
    <t>6816..68169999999999</t>
  </si>
  <si>
    <t>Dotations aux provisions sur immobilisations</t>
  </si>
  <si>
    <t>6817..68599999999999</t>
  </si>
  <si>
    <t>6815..68159999999999</t>
  </si>
  <si>
    <t>Dotations aux provisions pour risques et charges</t>
  </si>
  <si>
    <t>65..65499999999999,656..65999999999999</t>
  </si>
  <si>
    <t xml:space="preserve">Autres charges </t>
  </si>
  <si>
    <t>755..75599999999999</t>
  </si>
  <si>
    <t>Bénéfice attribué ou perte transférée ( III )</t>
  </si>
  <si>
    <t>655..65599999999999</t>
  </si>
  <si>
    <t>Perte supportée ou bénéfice transféré ( IV )</t>
  </si>
  <si>
    <t>761..76199999999999</t>
  </si>
  <si>
    <t>Produits financiers de participations</t>
  </si>
  <si>
    <t>762..76299999999999</t>
  </si>
  <si>
    <t>Produits des autres valeurs mobilières et créances de l'actif immobilisé</t>
  </si>
  <si>
    <t>763..76599999999999,768..76999999999999</t>
  </si>
  <si>
    <t>Autres intérêts et produits assimilés</t>
  </si>
  <si>
    <t>786..78699999999999,796..79699999999999</t>
  </si>
  <si>
    <t>Reprises sur provisions et transferts de charges</t>
  </si>
  <si>
    <t>766..76699999999999</t>
  </si>
  <si>
    <t>Différences positives de change</t>
  </si>
  <si>
    <t>767..76799999999999</t>
  </si>
  <si>
    <t>Produits nets sur cessions de valeurs mobilières de placements</t>
  </si>
  <si>
    <t>686..68699999999999</t>
  </si>
  <si>
    <t>Dotations financières aux amortissements et provisions</t>
  </si>
  <si>
    <t>66..66599999999999,668..66999999999999</t>
  </si>
  <si>
    <t>Intérêts et charges assimilées</t>
  </si>
  <si>
    <t>666..66699999999999</t>
  </si>
  <si>
    <t>Différences négatives de change</t>
  </si>
  <si>
    <t>667..66799999999999</t>
  </si>
  <si>
    <t>Charges nettes sur cessions de valeurs mobilières de placement</t>
  </si>
  <si>
    <t>77..77499999999999</t>
  </si>
  <si>
    <t>Produits exceptionnels sur opérations de gestion</t>
  </si>
  <si>
    <t>775..77999999999999</t>
  </si>
  <si>
    <t>Produits exceptionnels sur opération en capital</t>
  </si>
  <si>
    <t>787..78999999999999,797..79999999999999</t>
  </si>
  <si>
    <t>67..67499999999999</t>
  </si>
  <si>
    <t>Charges exceptionnelles sur opérations de gestion</t>
  </si>
  <si>
    <t>675..67999999999999</t>
  </si>
  <si>
    <t>Charges exceptionnelles sur opérations en capital</t>
  </si>
  <si>
    <t>687..68999999999999</t>
  </si>
  <si>
    <t>69..69499999999999</t>
  </si>
  <si>
    <t>Participation des salariés au résultat de l'entreprise</t>
  </si>
  <si>
    <t>695..69999999999999</t>
  </si>
  <si>
    <t>Impôt sur les bénéfices</t>
  </si>
  <si>
    <t>Période 1 (HT)</t>
  </si>
  <si>
    <t>Période 2 (HT)</t>
  </si>
  <si>
    <t>Var P2/P1</t>
  </si>
  <si>
    <t>7*</t>
  </si>
  <si>
    <t>Top</t>
  </si>
  <si>
    <t>Intitulé de compte</t>
  </si>
  <si>
    <t>EBITDA</t>
  </si>
  <si>
    <t>EBIT</t>
  </si>
  <si>
    <t>ANNEE N-4</t>
  </si>
  <si>
    <t>ANNEE N-1</t>
  </si>
  <si>
    <t>ANNEE N-2</t>
  </si>
  <si>
    <t>ANNEE N</t>
  </si>
  <si>
    <t>7*,&lt;&gt;(76*,77*)</t>
  </si>
  <si>
    <t>6*,&lt;&gt;(63*,66*,67*,68*)</t>
  </si>
  <si>
    <t>6*,&lt;&gt;(63*,66*,67*,68*),7*,&lt;&gt;(76*,77*)</t>
  </si>
  <si>
    <t>68*</t>
  </si>
  <si>
    <t>66*,76*</t>
  </si>
  <si>
    <t>6*,&lt;&gt;63*,7*</t>
  </si>
  <si>
    <t>63*</t>
  </si>
  <si>
    <t>6*,7*</t>
  </si>
  <si>
    <t>7*,6*</t>
  </si>
  <si>
    <t>Table Paramétrage Mois</t>
  </si>
  <si>
    <t>%CA</t>
  </si>
  <si>
    <t>REFLET %CA</t>
  </si>
  <si>
    <t>1..1</t>
  </si>
  <si>
    <t>1..2</t>
  </si>
  <si>
    <t>1..3</t>
  </si>
  <si>
    <t>Marge</t>
  </si>
  <si>
    <t>1..4</t>
  </si>
  <si>
    <t>1..5</t>
  </si>
  <si>
    <t>1..6</t>
  </si>
  <si>
    <t>1..7</t>
  </si>
  <si>
    <t>1..8</t>
  </si>
  <si>
    <t>Résultat</t>
  </si>
  <si>
    <t>1..9</t>
  </si>
  <si>
    <t>1..10</t>
  </si>
  <si>
    <t>1..11</t>
  </si>
  <si>
    <t>1..12</t>
  </si>
  <si>
    <t>E.B.I.T.</t>
  </si>
  <si>
    <r>
      <t>M</t>
    </r>
    <r>
      <rPr>
        <sz val="26"/>
        <color theme="1"/>
        <rFont val="Calibri"/>
        <family val="2"/>
        <scheme val="minor"/>
      </rPr>
      <t>ARGE</t>
    </r>
  </si>
  <si>
    <t>10100</t>
  </si>
  <si>
    <t>Capital</t>
  </si>
  <si>
    <t>10610</t>
  </si>
  <si>
    <t>Réserves légales</t>
  </si>
  <si>
    <t>106800</t>
  </si>
  <si>
    <t>Autres réserves</t>
  </si>
  <si>
    <t>Classe Compte 10</t>
  </si>
  <si>
    <t>11000</t>
  </si>
  <si>
    <t>Report à nouveau (créditeur)</t>
  </si>
  <si>
    <t>Classe Compte 11</t>
  </si>
  <si>
    <t>12000</t>
  </si>
  <si>
    <t>Résultat exercice (bénéfice)</t>
  </si>
  <si>
    <t>Classe Compte 12</t>
  </si>
  <si>
    <t>14500</t>
  </si>
  <si>
    <t>Amortissements dérogatoires</t>
  </si>
  <si>
    <t>Classe Compte 14</t>
  </si>
  <si>
    <t>16400</t>
  </si>
  <si>
    <t>Emprunt crédit joaillerie</t>
  </si>
  <si>
    <t>Classe Compte 16</t>
  </si>
  <si>
    <t>21310</t>
  </si>
  <si>
    <t>Bâtiments</t>
  </si>
  <si>
    <t>21500</t>
  </si>
  <si>
    <t>Installations techniques</t>
  </si>
  <si>
    <t>21810</t>
  </si>
  <si>
    <t>Installations générales</t>
  </si>
  <si>
    <t>21820</t>
  </si>
  <si>
    <t>Matériel de transport</t>
  </si>
  <si>
    <t>21830</t>
  </si>
  <si>
    <t>Matériel de bureau &amp; informatique</t>
  </si>
  <si>
    <t>21840</t>
  </si>
  <si>
    <t>Mobilier</t>
  </si>
  <si>
    <t>Classe Compte 21</t>
  </si>
  <si>
    <t>27100</t>
  </si>
  <si>
    <t>Titres immobilisés</t>
  </si>
  <si>
    <t>274000</t>
  </si>
  <si>
    <t>Prêt</t>
  </si>
  <si>
    <t>Classe Compte 27</t>
  </si>
  <si>
    <t>28131</t>
  </si>
  <si>
    <t>Amort. batiments</t>
  </si>
  <si>
    <t>28150</t>
  </si>
  <si>
    <t>Amort.installations techn.</t>
  </si>
  <si>
    <t>28182</t>
  </si>
  <si>
    <t>Amort. du matériel de transport</t>
  </si>
  <si>
    <t>28183</t>
  </si>
  <si>
    <t>Amort. du mat. de bureau &amp; info.</t>
  </si>
  <si>
    <t>28184</t>
  </si>
  <si>
    <t>Amort. mobilier</t>
  </si>
  <si>
    <t>Classe Compte 28</t>
  </si>
  <si>
    <t>31100</t>
  </si>
  <si>
    <t>Stock de matières 1ères</t>
  </si>
  <si>
    <t>Classe Compte 31</t>
  </si>
  <si>
    <t>35500</t>
  </si>
  <si>
    <t>Stock de produits finis</t>
  </si>
  <si>
    <t>Classe Compte 35</t>
  </si>
  <si>
    <t>37100</t>
  </si>
  <si>
    <t>Stocks de marchandises</t>
  </si>
  <si>
    <t>Classe Compte 37</t>
  </si>
  <si>
    <t>4010000</t>
  </si>
  <si>
    <t>Collectif fournisseurs</t>
  </si>
  <si>
    <t>4040000</t>
  </si>
  <si>
    <t>Collectif fournisseurs d'immo.</t>
  </si>
  <si>
    <t>Classe Compte 40</t>
  </si>
  <si>
    <t>4110000</t>
  </si>
  <si>
    <t>Collectif clients</t>
  </si>
  <si>
    <t>Classe Compte 41</t>
  </si>
  <si>
    <t>421LYON</t>
  </si>
  <si>
    <t>Personnel Lyon</t>
  </si>
  <si>
    <t>421PARI</t>
  </si>
  <si>
    <t>Personnel Paris</t>
  </si>
  <si>
    <t>Classe Compte 42</t>
  </si>
  <si>
    <t>43100000</t>
  </si>
  <si>
    <t>43731000</t>
  </si>
  <si>
    <t>43740000</t>
  </si>
  <si>
    <t>Classe Compte 43</t>
  </si>
  <si>
    <t>4440000</t>
  </si>
  <si>
    <t>Etat impôts s/bénéfices</t>
  </si>
  <si>
    <t>4455100</t>
  </si>
  <si>
    <t>Tva à décaisser</t>
  </si>
  <si>
    <t>4456200</t>
  </si>
  <si>
    <t>Tva Déductible s/immob.</t>
  </si>
  <si>
    <t>4457100</t>
  </si>
  <si>
    <t>Tva export (pour mémoire)</t>
  </si>
  <si>
    <t>Classe Compte 44</t>
  </si>
  <si>
    <t>4810</t>
  </si>
  <si>
    <t>Charges à répartir</t>
  </si>
  <si>
    <t>4860</t>
  </si>
  <si>
    <t>Charges constatées d'avance</t>
  </si>
  <si>
    <t>4870</t>
  </si>
  <si>
    <t>Produits constatés d'avance</t>
  </si>
  <si>
    <t>Classe Compte 48</t>
  </si>
  <si>
    <t>4910</t>
  </si>
  <si>
    <t>Prov. pour dépréciation clients</t>
  </si>
  <si>
    <t>Classe Compte 49</t>
  </si>
  <si>
    <t>511ENCBEU</t>
  </si>
  <si>
    <t>5120</t>
  </si>
  <si>
    <t xml:space="preserve">Banque Rivas et Duras </t>
  </si>
  <si>
    <t>5125</t>
  </si>
  <si>
    <t>Banque Européene Ltd</t>
  </si>
  <si>
    <t>Classe Compte 51</t>
  </si>
  <si>
    <t>5310</t>
  </si>
  <si>
    <t>Caisse en euro</t>
  </si>
  <si>
    <t>Classe Compte 53</t>
  </si>
  <si>
    <t>5800</t>
  </si>
  <si>
    <t>Mouvements de fonds</t>
  </si>
  <si>
    <t>Classe Compte 58</t>
  </si>
  <si>
    <t>Classe Compte 60</t>
  </si>
  <si>
    <t>Classe Compte 61</t>
  </si>
  <si>
    <t>Classe Compte 62</t>
  </si>
  <si>
    <t>Classe Compte 63</t>
  </si>
  <si>
    <t>Classe Compte 64</t>
  </si>
  <si>
    <t>Classe Compte 68</t>
  </si>
  <si>
    <t>Classe Compte 70</t>
  </si>
  <si>
    <t>Classe Compte 71</t>
  </si>
  <si>
    <t>Compte Général - Nature Amortissement/provision</t>
  </si>
  <si>
    <t>Compte Général - Nature Aucune</t>
  </si>
  <si>
    <t>Compte Général - Nature Banque</t>
  </si>
  <si>
    <t>Compte Général - Nature Caisse</t>
  </si>
  <si>
    <t>Compte Général - Nature Capitaux</t>
  </si>
  <si>
    <t>Compte Général - Nature Charge</t>
  </si>
  <si>
    <t>Compte Général - Nature Client</t>
  </si>
  <si>
    <t>Compte Général - Nature Fournisseur</t>
  </si>
  <si>
    <t>Compte Général - Nature Immobilisation</t>
  </si>
  <si>
    <t>Compte Général - Nature Produit</t>
  </si>
  <si>
    <t>Compte Général - Nature Résultat - Bilan</t>
  </si>
  <si>
    <t>Compte Général - Nature Salarié</t>
  </si>
  <si>
    <t>Compte Général - Nature Stock</t>
  </si>
  <si>
    <t>PERIODE :</t>
  </si>
  <si>
    <t>201701..201712</t>
  </si>
  <si>
    <t>2017</t>
  </si>
  <si>
    <t>4130000</t>
  </si>
  <si>
    <t>Collectif client-effets à recevoir</t>
  </si>
  <si>
    <t>4452920</t>
  </si>
  <si>
    <t>TVA intracom. à 20%</t>
  </si>
  <si>
    <t>4456220</t>
  </si>
  <si>
    <t>Tva déd. sur immo à 20%</t>
  </si>
  <si>
    <t>4456610</t>
  </si>
  <si>
    <t>Tva déductible à 10%</t>
  </si>
  <si>
    <t>4456620</t>
  </si>
  <si>
    <t>Tva déductible à 20%</t>
  </si>
  <si>
    <t>4456920</t>
  </si>
  <si>
    <t>TVA sur achats intracom. à 20 %</t>
  </si>
  <si>
    <t>4457110</t>
  </si>
  <si>
    <t>Tva collectée à 10%</t>
  </si>
  <si>
    <t>4457120</t>
  </si>
  <si>
    <t>Tva collectée à 20%</t>
  </si>
  <si>
    <t>601010</t>
  </si>
  <si>
    <t>Achats matières 10%</t>
  </si>
  <si>
    <t>601020</t>
  </si>
  <si>
    <t>Achats matières 20%</t>
  </si>
  <si>
    <t>623100</t>
  </si>
  <si>
    <t>Publicité, annonces</t>
  </si>
  <si>
    <t>701010</t>
  </si>
  <si>
    <t>Ventes à 10%</t>
  </si>
  <si>
    <t>701020</t>
  </si>
  <si>
    <t>Ventes à 20%</t>
  </si>
  <si>
    <t>201703</t>
  </si>
  <si>
    <t>201701</t>
  </si>
  <si>
    <r>
      <rPr>
        <sz val="20"/>
        <color theme="1"/>
        <rFont val="Segoe UI"/>
        <family val="2"/>
      </rPr>
      <t>C</t>
    </r>
    <r>
      <rPr>
        <sz val="20"/>
        <rFont val="Segoe UI"/>
        <family val="2"/>
      </rPr>
      <t>HIFFRE D'AFFAIRES</t>
    </r>
  </si>
  <si>
    <t>Solde Tenue de Compte</t>
  </si>
  <si>
    <t>ONTDEK SAGE BI REPORTING</t>
  </si>
  <si>
    <t>MAAK VERBINDING MET SAGE BI REPORTING</t>
  </si>
  <si>
    <t>HET RESULTAAT ANALYSEREN</t>
  </si>
  <si>
    <t>Sage BI Reporting schikt zich naar al uw vragen voor uw recurrente boordtabellen of uw gerichte analyses.
 De onmiddellijk uitgevoerde analyses kunnen vervolgens worden bijgewerkt, gerechtvaardigd en voorgesteld volgens verschillende weergaves en karakters.</t>
  </si>
  <si>
    <t>OPVOLGING BEHEER</t>
  </si>
  <si>
    <t>Bedrijf:</t>
  </si>
  <si>
    <t>Analytisch:</t>
  </si>
  <si>
    <t>Jaar:</t>
  </si>
  <si>
    <t>Maand:</t>
  </si>
  <si>
    <t>DETAILS OPBRENGSTEN</t>
  </si>
  <si>
    <t>TOTAAL MAANDELIJKSE OPBRENGSTEN</t>
  </si>
  <si>
    <t>TOTAAL MAANDELIJKSE UITGAVEN</t>
  </si>
  <si>
    <t>TOTAAL MAANDELIJKS RESULTAAT</t>
  </si>
  <si>
    <t>DETAILS UITGAVEN</t>
  </si>
  <si>
    <t>JAARLIJKS FINANCIEEL VERSLAG</t>
  </si>
  <si>
    <t>BEDRIJF:</t>
  </si>
  <si>
    <t>JAAR:</t>
  </si>
  <si>
    <t>KERNCIJFERS</t>
  </si>
  <si>
    <t>INKOMSTEN</t>
  </si>
  <si>
    <t>NETTORESULTAAT</t>
  </si>
  <si>
    <t>OMZET</t>
  </si>
  <si>
    <t>ALLE CIJFERS</t>
  </si>
  <si>
    <t>INDICATOREN</t>
  </si>
  <si>
    <t>LOPEND JAAR</t>
  </si>
  <si>
    <t>VORIG JAAR</t>
  </si>
  <si>
    <t>VERSCHIL IN %</t>
  </si>
  <si>
    <t>TREND OVER 5 JAAR</t>
  </si>
  <si>
    <t>BEDRIJFSKOSTEN</t>
  </si>
  <si>
    <t>AFSCHRIJVINGEN</t>
  </si>
  <si>
    <t>FINANCIEEL RESULTAAT</t>
  </si>
  <si>
    <t>BELASTINGEN</t>
  </si>
  <si>
    <t>Munt: €</t>
  </si>
  <si>
    <t>Filtercriteria</t>
  </si>
  <si>
    <t>Bedrijf</t>
  </si>
  <si>
    <t>Periode N</t>
  </si>
  <si>
    <t>REALTIME:</t>
  </si>
  <si>
    <t>Algemene balans</t>
  </si>
  <si>
    <t>Realtime</t>
  </si>
  <si>
    <t>Rekening</t>
  </si>
  <si>
    <t>Periode</t>
  </si>
  <si>
    <t>INTERACTIEVE</t>
  </si>
  <si>
    <t>BALANS</t>
  </si>
  <si>
    <t>Klasse</t>
  </si>
  <si>
    <t>Rekeningnr.</t>
  </si>
  <si>
    <t>Omschrijving</t>
  </si>
  <si>
    <t>In %</t>
  </si>
  <si>
    <t>BOEKHOUDREKENING:</t>
  </si>
  <si>
    <t>Boekhoudrekening</t>
  </si>
  <si>
    <t>Begin periode 1:</t>
  </si>
  <si>
    <t>Einde periode 1:</t>
  </si>
  <si>
    <t>Begin periode 2:</t>
  </si>
  <si>
    <t>Einde periode 2:</t>
  </si>
  <si>
    <t>Thema:</t>
  </si>
  <si>
    <t>Blauw</t>
  </si>
  <si>
    <t>Oranje</t>
  </si>
  <si>
    <t>Rood</t>
  </si>
  <si>
    <t>Paars</t>
  </si>
  <si>
    <t>Groen</t>
  </si>
  <si>
    <t>JANUARI</t>
  </si>
  <si>
    <t>FEBRUARI</t>
  </si>
  <si>
    <t>MAART</t>
  </si>
  <si>
    <t>APRIL</t>
  </si>
  <si>
    <t>JUNI</t>
  </si>
  <si>
    <t>MEI</t>
  </si>
  <si>
    <t>JULI</t>
  </si>
  <si>
    <t>AUGUSTUS</t>
  </si>
  <si>
    <t>SEPTEMBER</t>
  </si>
  <si>
    <t>OKTOBER</t>
  </si>
  <si>
    <t>NOVEMBER</t>
  </si>
  <si>
    <t>DECEMBER</t>
  </si>
  <si>
    <t>IN ENKELE CIJFERS</t>
  </si>
  <si>
    <t>Realtime:</t>
  </si>
  <si>
    <t>OMZ</t>
  </si>
  <si>
    <r>
      <t>A</t>
    </r>
    <r>
      <rPr>
        <sz val="26"/>
        <rFont val="Calibri"/>
        <family val="2"/>
        <scheme val="minor"/>
      </rPr>
      <t>ANKOPEN GOEDEREN</t>
    </r>
  </si>
  <si>
    <r>
      <t>R</t>
    </r>
    <r>
      <rPr>
        <sz val="28"/>
        <color theme="1"/>
        <rFont val="Calibri"/>
        <family val="2"/>
        <scheme val="minor"/>
      </rPr>
      <t>ESULTAAT</t>
    </r>
  </si>
  <si>
    <t>LOONMASSA</t>
  </si>
  <si>
    <t>van de omzet</t>
  </si>
  <si>
    <t>Samengevat</t>
  </si>
  <si>
    <t>REALTIME</t>
  </si>
  <si>
    <t>MAANDELIJKS</t>
  </si>
  <si>
    <t>TOT EIND</t>
  </si>
  <si>
    <t>Verkochte productie van goederen</t>
  </si>
  <si>
    <t>Verkochte productie van diensten</t>
  </si>
  <si>
    <t>NETTO-OMZET</t>
  </si>
  <si>
    <t>Bedrijfssubsidies</t>
  </si>
  <si>
    <t>Andere opbrengsten</t>
  </si>
  <si>
    <r>
      <t>T</t>
    </r>
    <r>
      <rPr>
        <sz val="10"/>
        <color theme="0"/>
        <rFont val="Century Gothic"/>
        <family val="2"/>
      </rPr>
      <t>OTALE BEDRIJFSOPBRENGSTEN</t>
    </r>
    <r>
      <rPr>
        <sz val="11"/>
        <color theme="0"/>
        <rFont val="Century Gothic"/>
        <family val="2"/>
      </rPr>
      <t xml:space="preserve"> (2) (I)   </t>
    </r>
  </si>
  <si>
    <t>Andere aankopen en externe kosten</t>
  </si>
  <si>
    <t>Sociale lasten</t>
  </si>
  <si>
    <t>Andere kosten</t>
  </si>
  <si>
    <r>
      <t>T</t>
    </r>
    <r>
      <rPr>
        <sz val="10"/>
        <color theme="0"/>
        <rFont val="Century Gothic"/>
        <family val="2"/>
      </rPr>
      <t>OTALE BEDRIJFSKOSTEN</t>
    </r>
    <r>
      <rPr>
        <sz val="11"/>
        <color theme="0"/>
        <rFont val="Century Gothic"/>
        <family val="2"/>
      </rPr>
      <t xml:space="preserve"> (4) (II)   </t>
    </r>
  </si>
  <si>
    <t xml:space="preserve">BEDRIJFSRESULTAAT (I-II) </t>
  </si>
  <si>
    <t>Toegekende winst of overgedragen verlies ( III )</t>
  </si>
  <si>
    <t>TOTALE FINANCIËLE OPBRENGSTEN(V)</t>
  </si>
  <si>
    <r>
      <t>T</t>
    </r>
    <r>
      <rPr>
        <sz val="10"/>
        <color theme="0"/>
        <rFont val="Century Gothic"/>
        <family val="2"/>
      </rPr>
      <t>OTALE FINANCIËLE KOSTEN</t>
    </r>
    <r>
      <rPr>
        <sz val="11"/>
        <color theme="0"/>
        <rFont val="Century Gothic"/>
        <family val="2"/>
      </rPr>
      <t xml:space="preserve"> (VI)</t>
    </r>
  </si>
  <si>
    <t>FINANCIEEL RESULTAAT( V-VI )</t>
  </si>
  <si>
    <r>
      <t>R</t>
    </r>
    <r>
      <rPr>
        <sz val="10"/>
        <color theme="0"/>
        <rFont val="Century Gothic"/>
        <family val="2"/>
      </rPr>
      <t>ESULTAAT VOOR BELASTINGEN</t>
    </r>
    <r>
      <rPr>
        <sz val="11"/>
        <color theme="0"/>
        <rFont val="Century Gothic"/>
        <family val="2"/>
      </rPr>
      <t xml:space="preserve"> ( I-II+III-IV+V-VI )</t>
    </r>
  </si>
  <si>
    <r>
      <t>T</t>
    </r>
    <r>
      <rPr>
        <sz val="10"/>
        <color theme="0"/>
        <rFont val="Century Gothic"/>
        <family val="2"/>
      </rPr>
      <t>OTALE UITZONDERLIJKE OPBRENGSTEN</t>
    </r>
    <r>
      <rPr>
        <sz val="11"/>
        <color theme="0"/>
        <rFont val="Century Gothic"/>
        <family val="2"/>
      </rPr>
      <t xml:space="preserve"> (VII) </t>
    </r>
  </si>
  <si>
    <t>Uitzonderlijke kosten op beheersverrichtingen</t>
  </si>
  <si>
    <t>Uitzonderlijke kosten op kapitaalverrichtingen</t>
  </si>
  <si>
    <r>
      <t>T</t>
    </r>
    <r>
      <rPr>
        <sz val="10"/>
        <color theme="0"/>
        <rFont val="Century Gothic"/>
        <family val="2"/>
      </rPr>
      <t>OTALE UITZONDERLIJKE KOSTEN</t>
    </r>
    <r>
      <rPr>
        <sz val="11"/>
        <color theme="0"/>
        <rFont val="Century Gothic"/>
        <family val="2"/>
      </rPr>
      <t xml:space="preserve"> (VIII) </t>
    </r>
  </si>
  <si>
    <t>UITZONDERLIJK RESULTAAT ( VII-VIII )</t>
  </si>
  <si>
    <t>Deelname van de werknemers in het resultaat van de onderneming</t>
  </si>
  <si>
    <t>Belasting op de winst</t>
  </si>
  <si>
    <r>
      <t>T</t>
    </r>
    <r>
      <rPr>
        <sz val="10"/>
        <color theme="0"/>
        <rFont val="Century Gothic"/>
        <family val="2"/>
      </rPr>
      <t>OTALE OPBRENGSTEN</t>
    </r>
    <r>
      <rPr>
        <sz val="11"/>
        <color theme="0"/>
        <rFont val="Century Gothic"/>
        <family val="2"/>
      </rPr>
      <t xml:space="preserve"> ( I + III + V + VII ) </t>
    </r>
  </si>
  <si>
    <r>
      <t>T</t>
    </r>
    <r>
      <rPr>
        <sz val="10"/>
        <color theme="0"/>
        <rFont val="Century Gothic"/>
        <family val="2"/>
      </rPr>
      <t>OTALE KOSTEN</t>
    </r>
    <r>
      <rPr>
        <sz val="11"/>
        <color theme="0"/>
        <rFont val="Century Gothic"/>
        <family val="2"/>
      </rPr>
      <t xml:space="preserve"> ( II + IV + VI + VIII + IX + X ) </t>
    </r>
  </si>
  <si>
    <r>
      <t>WINST OF VERLIES ( TOTALE OPBRENGSTEN - T</t>
    </r>
    <r>
      <rPr>
        <sz val="10"/>
        <color theme="0"/>
        <rFont val="Century Gothic"/>
        <family val="2"/>
      </rPr>
      <t>OTALE KOSTEN</t>
    </r>
    <r>
      <rPr>
        <sz val="11"/>
        <color theme="0"/>
        <rFont val="Century Gothic"/>
        <family val="2"/>
      </rPr>
      <t xml:space="preserve"> )</t>
    </r>
  </si>
  <si>
    <r>
      <t>T</t>
    </r>
    <r>
      <rPr>
        <sz val="10"/>
        <color theme="0"/>
        <rFont val="Century Gothic"/>
        <family val="2"/>
      </rPr>
      <t>OTALE FINANCIËLE OPBRENGSTEN</t>
    </r>
    <r>
      <rPr>
        <sz val="11"/>
        <color theme="0"/>
        <rFont val="Century Gothic"/>
        <family val="2"/>
      </rPr>
      <t xml:space="preserve"> (V)</t>
    </r>
  </si>
  <si>
    <t>FINANCIEEL RESULTAAT ( V-VI )</t>
  </si>
  <si>
    <r>
      <t>WINST OF VERLIES ( T</t>
    </r>
    <r>
      <rPr>
        <sz val="10"/>
        <color theme="0"/>
        <rFont val="Century Gothic"/>
        <family val="2"/>
      </rPr>
      <t>OTALE OPBRENGSTEN</t>
    </r>
    <r>
      <rPr>
        <sz val="11"/>
        <color theme="0"/>
        <rFont val="Century Gothic"/>
        <family val="2"/>
      </rPr>
      <t xml:space="preserve"> - T</t>
    </r>
    <r>
      <rPr>
        <sz val="10"/>
        <color theme="0"/>
        <rFont val="Century Gothic"/>
        <family val="2"/>
      </rPr>
      <t>OTALE KOSTEN</t>
    </r>
    <r>
      <rPr>
        <sz val="11"/>
        <color theme="0"/>
        <rFont val="Century Gothic"/>
        <family val="2"/>
      </rPr>
      <t xml:space="preserve"> )</t>
    </r>
  </si>
  <si>
    <t>DE SELECTIECRITERIA WIJZIGEN OF DE VERSCHILLENDE BLADEN UPDATEN</t>
  </si>
  <si>
    <t>Grafische assistent</t>
  </si>
  <si>
    <t>Afw.</t>
  </si>
  <si>
    <t>Veranderingen in kostenposten</t>
  </si>
  <si>
    <t>Veranderingen in posten van opbrengsten</t>
  </si>
  <si>
    <t>Lijst van kostenrekeningen</t>
  </si>
  <si>
    <t>Lijst van verkooprekeningen</t>
  </si>
  <si>
    <t>Verkopen van handelsgoederen</t>
  </si>
  <si>
    <t>Aankopen van handelsgoederen (inclusief douanerechten)</t>
  </si>
  <si>
    <t>Voorraadwijziging (handelsgoederen)</t>
  </si>
  <si>
    <t>Terugnemingen op afschrijvingen en voorzieningen, overboekingen van kosten</t>
  </si>
  <si>
    <t>Geproduceerde vaste activa</t>
  </si>
  <si>
    <t>Geproduceerde voorraden</t>
  </si>
  <si>
    <t>Aankopen van grondstoffen en andere hulpstoffen</t>
  </si>
  <si>
    <t>Voorraadwijziging (grondstoffen en hulpstoffen)</t>
  </si>
  <si>
    <t>Belastingen, taksen en soortgelijke betalingen</t>
  </si>
  <si>
    <t>Lonen en salarissen</t>
  </si>
  <si>
    <t>Afschrijvingen op vaste activa</t>
  </si>
  <si>
    <t>Voorzieningen op vaste activa</t>
  </si>
  <si>
    <t>Voorzieningen op vlottende activa</t>
  </si>
  <si>
    <t>Voorzieningen voor risico's en kosten</t>
  </si>
  <si>
    <t>Geleden verlies of overgedragen winst ( IV )</t>
  </si>
  <si>
    <t>Opbrengsten van andere roerende waarden en vorderingen uit vaste activa</t>
  </si>
  <si>
    <t>Andere interesten en soortgelijke opbrengsten</t>
  </si>
  <si>
    <t>Terugnemingen op voorzieningen en overboekingen van kosten</t>
  </si>
  <si>
    <t>Financiële opbrengsten uit deelnemingen</t>
  </si>
  <si>
    <t>Positieve wisselresultaten</t>
  </si>
  <si>
    <t>Financiële afschrijvingen en voorzieningen</t>
  </si>
  <si>
    <t>Interesten en soortgelijke kosten</t>
  </si>
  <si>
    <t>Negatieve wisselresultaten</t>
  </si>
  <si>
    <t>Netto-opbrengsten uit verkoop van roerende beleggingswaarden</t>
  </si>
  <si>
    <t>Uitzonderlijke opbrengsten uit beheersverrichtingen</t>
  </si>
  <si>
    <t>Uitzonderlijke opbrengsten uit kapitaalverrichtingen</t>
  </si>
  <si>
    <t>Uitzonderlijke afschrijvingen en voorzieningen</t>
  </si>
  <si>
    <t>Nettokosten op verkoop van roerende beleggingswaarden</t>
  </si>
  <si>
    <t xml:space="preserve">Voorraadwijziging (grondstoffen en hulpstoffen) </t>
  </si>
  <si>
    <t>{_x000D_
  "Name": "CacheManager_Dashboard Finance",_x000D_
  "Column": 2,_x000D_
  "Length": 1,_x000D_
  "IsEncrypted": false_x000D_
}</t>
  </si>
  <si>
    <t>601005</t>
  </si>
  <si>
    <t>Achats matières 5,50%</t>
  </si>
  <si>
    <t>601019</t>
  </si>
  <si>
    <t>Achats matières 19,6 %</t>
  </si>
  <si>
    <t>701005</t>
  </si>
  <si>
    <t>Ventes à 5,50%</t>
  </si>
  <si>
    <t>701019</t>
  </si>
  <si>
    <t>Ventes à 19,6 %</t>
  </si>
  <si>
    <t>OUI</t>
  </si>
  <si>
    <t>{_x000D_
  "Formulas": {_x000D_
    "=RIK_AC(\"AEO02__;INF02@E=1,S=1031,G=0,T=0,P=0,C=*-1:@R=A,S=1000,V={0}:R=B,S=1044,V={1}:R=C,S=1022,V={2}:R=D,S=1023,V={3}:R=E,S=1001|1,V=64*:R=F,S=1012|3,V=&lt;&gt;Situation:\";$B$1;$J$1;$R$2;$R$1)": 1,_x000D_
    "=RIK_AC(\"AEO02__;INF02@E=1,S=1031,G=0,T=0,P=0:@R=A,S=1000,V={0}:R=B,S=1044,V={1}:R=C,S=1022,V={2}:R=D,S=1023,V={3}:R=E,S=1001|1,V=6*,&lt;&gt;(63*),7*:R=F,S=1012|3,V=&lt;&gt;Situation:\";$B$1;$J$1;$P$1;$R$1)": 2,_x000D_
    "=RIK_AC(\"AEO02__;INF02@E=1,S=1031,G=0,T=0,P=0,C=*-1:@R=A,S=1000,V={0}:R=B,S=1044,V={1}:R=C,S=1022,V={2}:R=D,S=1023,V={3}:R=E,S=1001|1,V=64*:R=F,S=1012|3,V=&lt;&gt;Situation:\";$B$1;$J$1;$P$1;$R$1)": 3,_x000D_
    "=RIK_AC(\"AEO02__;INF02@E=1,S=1031,G=0,T=0,P=0,C=*-1:@R=A,S=1000,V={0}:R=B,S=1044,V={1}:R=C,S=1022,V={2}:R=D,S=1023,V={3}:R=E,S=1001|1,V=60*:\";$B$1;$J$1;$R$2;$R$1)": 4,_x000D_
    "=RIK_AC(\"AEO02__;INF02@E=1,S=1031,G=0,T=0,P=0:@R=A,S=1000,V={0}:R=B,S=1044,V={1}:R=C,S=1022,V={2}:R=D,S=1023,V={3}:R=E,S=1001|1,V=6*,7*:R=F,S=1012|3,V=&lt;&gt;Situation:\";$B$1;$J$1;$P$1;$R$1)": 5,_x000D_
    "=RIK_AC(\"AEO02__;INF02@E=1,S=1031,G=0,T=0,P=0:@R=A,S=1000,V={0}:R=B,S=1044,V={1}:R=C,S=1022,V={2}:R=D,S=1023,V={3}:R=E,S=1001|1,V=60*,70*:R=F,S=1012|3,V=&lt;&gt;Situation:\";$B$1;$J$1;$P$1;$R$1)": 6,_x000D_
    "=RIK_AC(\"AEO02__;INF02@E=1,S=1031,G=0,T=0,P=0,C=*-1:@R=A,S=1000,V={0}:R=B,S=1044,V={1}:R=C,S=1022,V={2}:R=D,S=1023,V={3}:R=E,S=1001|1,V=60*:R=F,S=1012|3,V=&lt;&gt;Situation:\";$B$1;$J$1;$P$1;$R$1)": 7,_x000D_
    "=RIK_AC(\"AEO02__;INF02@E=1,S=1031,G=0,T=0,P=0:@R=A,S=1000,V={0}:R=B,S=1044,V={1}:R=C,S=1023,V={2}:R=D,S=1001|1,V=707..70799999999999,7097..70979999999999,7..70399999999999,709..70939999999999,704..70699999999999,708..708999999999\"&amp;\"99,7094..70969999999999,7098..70989999999999:R=E,S=1022,V={3}:R=F,S=1012|3,V=&lt;&gt;Situation:\";$B$1;$J$1;$R$1;$R$2)": 8,_x000D_
    "=RIK_AC(\"AEO02__;INF02@E=1,S=1031,G=0,T=0,P=0:@R=A,S=1000,V={0}:R=B,S=1044,V={1}:R=C,S=1023,V={2}:R=D,S=1001|1,V=707..70799999999999,7097..70979999999999,7..70399999999999,709..70939999999999,704..70699999999999,708..708999999999\"&amp;\"99,7094..70969999999999,7098..70989999999999:R=E,S=1022,V={3}:R=F,S=1012|3,V=&lt;&gt;Situation:\";$B$1;$J$1;$R$1;$P$1)": 9,_x000D_
    "=RIK_AC(\"INF02__;INF02@E=1,S=1031,G=0,T=0,P=0,C=*-1:@R=A,S=1000,V={0}:R=B,S=1044,V={1}:R=C,S=1022,V={2}:R=D,S=1023,V={3}:R=E,S=1001|1,V=64*:R=F,S=1012|3,V=&lt;&gt;Situation:\";$B$1;$J$1;$R$2;$R$1)": 10,_x000D_
    "=RIK_AC(\"INF02__;INF02@E=1,S=1031,G=0,T=0,P=0:@R=A,S=1000,V={0}:R=B,S=1044,V={1}:R=C,S=1022,V={2}:R=D,S=1023,V={3}:R=E,S=1001|1,V=6*,&lt;&gt;(63*),7*:R=F,S=1012|3,V=&lt;&gt;Situation:\";$B$1;$J$1;$P$1;$R$1)": 11,_x000D_
    "=RIK_AC(\"INF02__;INF02@E=1,S=1031,G=0,T=0,P=0,C=*-1:@R=A,S=1000,V={0}:R=B,S=1044,V={1}:R=C,S=1022,V={2}:R=D,S=1023,V={3}:R=E,S=1001|1,V=64*:R=F,S=1012|3,V=&lt;&gt;Situation:\";$B$1;$J$1;$P$1;$R$1)": 12,_x000D_
    "=RIK_AC(\"INF02__;INF02@E=1,S=1031,G=0,T=0,P=0,C=*-1:@R=A,S=1000,V={0}:R=B,S=1044,V={1}:R=C,S=1022,V={2}:R=D,S=1023,V={3}:R=E,S=1001|1,V=60*:\";$B$1;$J$1;$R$2;$R$1)": 13,_x000D_
    "=RIK_AC(\"INF02__;INF02@E=1,S=1031,G=0,T=0,P=0:@R=A,S=1000,V={0}:R=B,S=1044,V={1}:R=C,S=1022,V={2}:R=D,S=1023,V={3}:R=E,S=1001|1,V=6*,7*:R=F,S=1012|3,V=&lt;&gt;Situation:\";$B$1;$J$1;$P$1;$R$1)": 14,_x000D_
    "=RIK_AC(\"INF02__;INF02@E=1,S=1031,G=0,T=0,P=0:@R=A,S=1000,V={0}:R=B,S=1044,V={1}:R=C,S=1022,V={2}:R=D,S=1023,V={3}:R=E,S=1001|1,V=60*,70*:R=F,S=1012|3,V=&lt;&gt;Situation:\";$B$1;$J$1;$P$1;$R$1)": 15,_x000D_
    "=RIK_AC(\"INF02__;INF02@E=1,S=1031,G=0,T=0,P=0,C=*-1:@R=A,S=1000,V={0}:R=B,S=1044,V={1}:R=C,S=1022,V={2}:R=D,S=1023,V={3}:R=E,S=1001|1,V=60*:R=F,S=1012|3,V=&lt;&gt;Situation:\";$B$1;$J$1;$P$1;$R$1)": 16,_x000D_
    "=RIK_AC(\"INF02__;INF02@E=1,S=1031,G=0,T=0,P=0:@R=A,S=1000,V={0}:R=B,S=1044,V={1}:R=C,S=1023,V={2}:R=D,S=1001|1,V=707..70799999999999,7097..70979999999999,7..70399999999999,709..70939999999999,704..70699999999999,708..708999999999\"&amp;\"99,7094..70969999999999,7098..70989999999999:R=E,S=1022,V={3}:R=F,S=1012|3,V=&lt;&gt;Situation:\";$B$1;$J$1;$R$1;$R$2)": 17,_x000D_
    "=RIK_AC(\"INF02__;INF02@E=1,S=1031,G=0,T=0,P=0:@R=A,S=1000,V={0}:R=B,S=1044,V={1}:R=C,S=1023,V={2}:R=D,S=1001|1,V=707..70799999999999,7097..70979999999999,7..70399999999999,709..70939999999999,704..70699999999999,708..708999999999\"&amp;\"99,7094..70969999999999,7098..70989999999999:R=E,S=1022,V={3}:R=F,S=1012|3,V=&lt;&gt;Situation:\";$B$1;$J$1;$R$1;$P$1)": 18_x000D_
  },_x000D_
  "ItemPool": {_x000D_
    "Items": {_x000D_
      "1": {_x000D_
        "$type": "Inside.Core.Formula.Definition.DefinitionAC, Inside.Core.Formula",_x000D_
        "ID": 1,_x000D_
        "Results": [_x000D_
          [_x000D_
            0.0_x000D_
          ]_x000D_
        ],_x000D_
        "Statistics": {_x000D_
          "CreationDate": "2019-10-11T16:12:00.3926031+02:00",_x000D_
          "LastRefreshDate": "2017-10-27T13:43:40.0424278+02:00",_x000D_
          "TotalRefreshCount": 4,_x000D_
          "CustomInfo": {}_x000D_
        }_x000D_
      },_x000D_
      "2": {_x000D_
        "$type": "Inside.Core.Formula.Definition.DefinitionAC, Inside.Core.Formula",_x000D_
        "ID": 2,_x000D_
        "Results": [_x000D_
          [_x000D_
            2063952.74_x000D_
          ]_x000D_
        ],_x000D_
        "Statistics": {_x000D_
          "CreationDate": "2019-10-11T16:12:00.4092555+02:00",_x000D_
          "LastRefreshDate": "2017-10-27T13:43:40.0404273+02:00",_x000D_
          "TotalRefreshCount": 4,_x000D_
          "CustomInfo": {}_x000D_
        }_x000D_
      },_x000D_
      "3": {_x000D_
        "$type": "Inside.Core.Formula.Definition.DefinitionAC, Inside.Core.Formula",_x000D_
        "ID": 3,_x000D_
        "Results": [_x000D_
          [_x000D_
            16668.0_x000D_
          ]_x000D_
        ],_x000D_
        "Statistics": {_x000D_
          "CreationDate": "2019-10-11T16:12:00.4092555+02:00",_x000D_
          "LastRefreshDate": "2017-10-27T13:43:40.0374252+02:00",_x000D_
          "TotalRefreshCount": 4,_x000D_
          "CustomInfo": {}_x000D_
        }_x000D_
      },_x000D_
      "4": {_x000D_
        "$type": "Inside.Core.Formula.Definition.DefinitionAC, Inside.Core.Formula",_x000D_
        "ID": 4,_x000D_
        "Results": [_x000D_
          [_x000D_
            0.0_x000D_
          ]_x000D_
        ],_x000D_
        "Statistics": {_x000D_
          "CreationDate": "2019-10-11T16:12:00.4092555+02:00",_x000D_
          "LastRefreshDate": "2017-10-27T13:43:40.0359241+02:00",_x000D_
          "TotalRefreshCount": 4,_x000D_
          "CustomInfo": {}_x000D_
        }_x000D_
      },_x000D_
      "5": {_x000D_
        "$type": "Inside.Core.Formula.Definition.DefinitionAC, Inside.Core.Formula",_x000D_
        "ID": 5,_x000D_
        "Results": [_x000D_
          [_x000D_
            2060868.33_x000D_
          ]_x000D_
        ],_x000D_
        "Statistics": {_x000D_
          "CreationDate": "2019-10-11T16:12:00.4092555+02:00",_x000D_
          "LastRefreshDate": "2017-10-27T13:43:40.0344231+02:00",_x000D_
          "TotalRefreshCount": 4,_x000D_
          "CustomInfo": {}_x000D_
        }_x000D_
      },_x000D_
      "6": {_x000D_
        "$type": "Inside.Core.Formula.Definition.DefinitionAC, Inside.Core.Formula",_x000D_
        "ID": 6,_x000D_
        "Results": [_x000D_
          [_x000D_
            2302435.94_x000D_
          ]_x000D_
        ],_x000D_
        "Statistics": {_x000D_
          "CreationDate": "2019-10-11T16:12:00.4092555+02:00",_x000D_
          "LastRefreshDate": "2017-10-27T13:43:40.0324213+02:00",_x000D_
          "TotalRefreshCount": 4,_x000D_
          "CustomInfo": {}_x000D_
        }_x000D_
      },_x000D_
      "7": {_x000D_
        "$type": "Inside.Core.Formula.Definition.DefinitionAC, Inside.Core.Formula",_x000D_
        "ID": 7,_x000D_
        "Results": [_x000D_
          [_x000D_
            1964861.17_x000D_
          ]_x000D_
        ],_x000D_
        "Statistics": {_x000D_
          "CreationDate": "2019-10-11T16:12:00.4092555+02:00",_x000D_
          "LastRefreshDate": "2017-10-27T13:43:40.0309228+02:00",_x000D_
          "TotalRefreshCount": 4,_x000D_
          "CustomInfo": {}_x000D_
        }_x000D_
      },_x000D_
      "8": {_x000D_
        "$type": "Inside.Core.Formula.Definition.DefinitionAC, Inside.Core.Formula",_x000D_
        "ID": 8,_x000D_
        "Results": [_x000D_
          [_x000D_
            0.0_x000D_
          ]_x000D_
        ],_x000D_
        "Statistics": {_x000D_
          "CreationDate": "2019-10-11T16:12:00.4092555+02:00",_x000D_
          "LastRefreshDate": "2017-10-27T13:43:40.0444297+02:00",_x000D_
          "TotalRefreshCount": 4,_x000D_
          "CustomInfo": {}_x000D_
        }_x000D_
      },_x000D_
      "9": {_x000D_
        "$type": "Inside.Core.Formula.Definition.DefinitionAC, Inside.Core.Formula",_x000D_
        "ID": 9,_x000D_
        "Results": [_x000D_
          [_x000D_
            4267297.11_x000D_
          ]_x000D_
        ],_x000D_
        "Statistics": {_x000D_
          "CreationDate": "2019-10-11T16:12:00.4092555+02:00",_x000D_
          "LastRefreshDate": "2017-10-27T13:43:40.0244165+02:00",_x000D_
          "TotalRefreshCount": 4,_x000D_
          "CustomInfo": {}_x000D_
        }_x000D_
      },_x000D_
      "10": {_x000D_
        "$type": "Inside.Core.Formula.Definition.DefinitionAC, Inside.Core.Formula",_x000D_
        "ID": 10,_x000D_
        "Results": [_x000D_
          [_x000D_
            0.0_x000D_
          ]_x000D_
        ],_x000D_
        "Statistics": {_x000D_
          "CreationDate": "2019-10-11T16:14:21.2617925+02:00",_x000D_
          "LastRefreshDate": "2019-10-11T16:22:36.6682665+02:00",_x000D_
          "TotalRefreshCount": 3,_x000D_
          "CustomInfo": {}_x000D_
        }_x000D_
      },_x000D_
      "11": {_x000D_
        "$type": "Inside.Core.Formula.Definition.DefinitionAC, Inside.Core.Formula",_x000D_
        "ID": 11,_x000D_
        "Results": [_x000D_
          [_x000D_
            2063952.74_x000D_
          ]_x000D_
        ],_x000D_
        "Statistics": {_x000D_
          "CreationDate": "2019-10-11T16:14:21.4786229+02:00",_x000D_
          "LastRefreshDate": "2019-10-11T16:22:36.6408037+02:00",_x000D_
          "TotalRefreshCount": 3,_x000D_
          "CustomInfo": {}_x000D_
        }_x000D_
      },_x000D_
      "12": {_x000D_
        "$type": "Inside.Core.Formula.Definition.DefinitionAC, Inside.Core.Formula",_x000D_
        "ID": 12,_x000D_
        "Results": [_x000D_
          [_x000D_
            16668.0_x000D_
          ]_x000D_
        ],_x000D_
        "Statistics": {_x000D_
          "CreationDate": "2019-10-11T16:14:21.4953149+02:00",_x000D_
          "LastRefreshDate": "2019-10-11T16:22:36.6058878+02:00",_x000D_
          "TotalRefreshCount": 3,_x000D_
          "CustomInfo": {}_x000D_
        }_x000D_
      },_x000D_
      "13": {_x000D_
        "$type": "Inside.Core.Formula.Definition.DefinitionAC, Inside.Core.Formula",_x000D_
        "ID": 13,_x000D_
        "Results": [_x000D_
          [_x000D_
            0.0_x000D_
          ]_x000D_
        ],_x000D_
        "Statistics": {_x000D_
          "CreationDate": "2019-10-11T16:14:21.528168+02:00",_x000D_
          "LastRefreshDate": "2019-10-11T16:22:36.5683236+02:00",_x000D_
          "TotalRefreshCount": 3,_x000D_
          "CustomInfo": {}_x000D_
        }_x000D_
      },_x000D_
      "14": {_x000D_
        "$type": "Inside.Core.Formula.Definition.DefinitionAC, Inside.Core.Formula",_x000D_
        "ID": 14,_x000D_
        "Results": [_x000D_
          [_x000D_
            2060868.33_x000D_
          ]_x000D_
        ],_x000D_
        "Statistics": {_x000D_
          "CreationDate": "2019-10-11T16:14:21.5618876+02:00",_x000D_
          "LastRefreshDate": "2019-10-11T16:22:36.5408295+02:00",_x000D_
          "TotalRefreshCount": 3,_x000D_
          "CustomInfo": {}_x000D_
        }_x000D_
      },_x000D_
      "15": {_x000D_
        "$type": "Inside.Core.Formula.Definition.DefinitionAC, Inside.Core.Formula",_x000D_
        "ID": 15,_x000D_
        "Results": [_x000D_
          [_x000D_
            2302435.94_x000D_
          ]_x000D_
        ],_x000D_
        "Statistics": {_x000D_
          "CreationDate": "2019-10-11T16:14:21.5784994+02:00",_x000D_
          "LastRefreshDate": "2019-10-11T16:22:36.5058457+02:00",_x000D_
          "TotalRefreshCount": 3,_x000D_
          "CustomInfo": {}_x000D_
        }_x000D_
      },_x000D_
      "16": {_x000D_
        "$type": "Inside.Core.Formula.Definition.DefinitionAC, Inside.Core.Formula",_x000D_
        "ID": 16,_x000D_
        "Results": [_x000D_
          [_x000D_
            1964861.17_x000D_
          ]_x000D_
        ],_x000D_
        "Statistics": {_x000D_
          "CreationDate": "2019-10-11T16:14:21.5952246+02:00",_x000D_
          "LastRefreshDate": "2019-10-11T16:22:36.4684015+02:00",_x000D_
          "TotalRefreshCount": 3,_x000D_
          "CustomInfo": {}_x000D_
        }_x000D_
      },_x000D_
      "17": {_x000D_
        "$type": "Inside.Core.Formula.Definition.DefinitionAC, Inside.Core.Formula",_x000D_
        "ID": 17,_x000D_
        "Results": [_x000D_
          [_x000D_
            0.0_x000D_
          ]_x000D_
        ],_x000D_
        "Statistics": {_x000D_
          "CreationDate": "2019-10-11T16:14:21.6119636+02:00",_x000D_
          "LastRefreshDate": "2019-10-11T16:22:36.395452+02:00",_x000D_
          "TotalRefreshCount": 3,_x000D_
          "CustomInfo": {}_x000D_
        }_x000D_
      },_x000D_
      "18": {_x000D_
        "$type": "Inside.Core.Formula.Definition.DefinitionAC, Inside.Core.Formula",_x000D_
        "ID": 18,_x000D_
        "Results": [_x000D_
          [_x000D_
            4267297.11_x000D_
          ]_x000D_
        ],_x000D_
        "Statistics": {_x000D_
          "CreationDate": "2019-10-11T16:14:21.6285968+02:00",_x000D_
          "LastRefreshDate": "2019-10-11T16:22:36.435776+02:00",_x000D_
          "TotalRefreshCount": 3,_x000D_
          "CustomInfo": {}_x000D_
        }_x000D_
      }_x000D_
    },_x000D_
    "LastID": 18_x000D_
  }_x000D_
}</t>
  </si>
  <si>
    <t>{_x000D_
  "Name": "CacheManager_Opvolging beheer",_x000D_
  "Column": 7,_x000D_
  "Length": 1,_x000D_
  "IsEncrypted": false_x000D_
}</t>
  </si>
  <si>
    <t>{_x000D_
  "Formulas": {_x000D_
    "=RIK_AC(\"INF02__;INF01@E=1,S=1031,G=0,T=0,P=0:@R=A,S=1000,V={0}:R=B,S=1010|1,V={1}:R=C,S=1006|1,V={2}:R=D,S=1022,V={3}:R=E,S=1023,V={4}:R=F,S=1047,V=OUI:R=G,S=1014|3,V=&lt;&gt;Situation:\";$E$2;$G$2;$E16;$J$2;$L$2)": 1,_x000D_
    "=RIK_AC(\"INF02__;INF01@E=1,S=1031,G=0,T=0,P=0,C=*-1:@R=A,S=1000,V={0}:R=B,S=1010|1,V={1}:R=C,S=1006|1,V={2}:R=D,S=1022,V={3}:R=E,S=1023,V={4}:R=F,S=1047,V=OUI:R=G,S=1014|3,V=&lt;&gt;Situation:\";$E$2;$G$2;$E12;$J$2;$L$2)": 2,_x000D_
    "=RIK_AC(\"INF02__;INF01@E=1,S=1031,G=0,T=0,P=0:@R=A,S=1000,V={0}:R=B,S=1010|1,V={1}:R=C,S=1006|1,V={2}:R=D,S=1022,V={3}:R=E,S=1023,V={4}:R=F,S=1047,V=OUI:R=G,S=1014|3,V=&lt;&gt;Situation:\";$E$2;$G$2;$E8;$J$2;$L$2)": 3_x000D_
  },_x000D_
  "ItemPool": {_x000D_
    "Items": {_x000D_
      "1": {_x000D_
        "$type": "Inside.Core.Formula.Definition.DefinitionAC, Inside.Core.Formula",_x000D_
        "ID": 1,_x000D_
        "Results": [_x000D_
          [_x000D_
            1708858.0100000002_x000D_
          ]_x000D_
        ],_x000D_
        "Statistics": {_x000D_
          "CreationDate": "2019-10-11T16:14:22.1456959+02:00",_x000D_
          "LastRefreshDate": "2019-10-11T16:14:22.311765+02:00",_x000D_
          "TotalRefreshCount": 1,_x000D_
          "CustomInfo": {}_x000D_
        }_x000D_
      },_x000D_
      "2": {_x000D_
        "$type": "Inside.Core.Formula.Definition.DefinitionAC, Inside.Core.Formula",_x000D_
        "ID": 2,_x000D_
        "Results": [_x000D_
          [_x000D_
            317610.49_x000D_
          ]_x000D_
        ],_x000D_
        "Statistics": {_x000D_
          "CreationDate": "2019-10-11T16:14:22.3284335+02:00",_x000D_
          "LastRefreshDate": "2019-10-11T16:14:22.3284335+02:00",_x000D_
          "TotalRefreshCount": 1,_x000D_
          "CustomInfo": {}_x000D_
        }_x000D_
      },_x000D_
      "3": {_x000D_
        "$type": "Inside.Core.Formula.Definition.DefinitionAC, Inside.Core.Formula",_x000D_
        "ID": 3,_x000D_
        "Results": [_x000D_
          [_x000D_
            2026468.5000000002_x000D_
          ]_x000D_
        ],_x000D_
        "Statistics": {_x000D_
          "CreationDate": "2019-10-11T16:14:22.3284335+02:00",_x000D_
          "LastRefreshDate": "2019-10-11T16:14:22.3284335+02:00",_x000D_
          "TotalRefreshCount": 1,_x000D_
          "CustomInfo": {}_x000D_
        }_x000D_
      }_x000D_
    },_x000D_
    "LastID": 3_x000D_
  }_x000D_
}</t>
  </si>
  <si>
    <t>{_x000D_
  "Name": "CacheManager_Jaarlijks financieel verslag",_x000D_
  "Column": 8,_x000D_
  "Length": 1,_x000D_
  "IsEncrypted": false_x000D_
}</t>
  </si>
  <si>
    <t>{_x000D_
  "Formulas": {_x000D_
    "=RIK_AC(\"INF02__;INF02@E=1,S=1031,G=0,T=0,P=0:@R=A,S=1000,V={0}:R=B,S=1001|1,V={1}:R=C,S=1022,V={2}:R=D,S=1044,V={3}:R=F,S=1012|3,V=&lt;&gt;Situation:\";$M$2;$A22;D$13;$N$2)": 1,_x000D_
    "=RIK_AC(\"INF02__;INF02@E=1,S=1031,G=0,T=0,P=0:@R=A,S=1000,V={0}:R=B,S=1001|1,V={1}:R=C,S=1022,V={2}:R=D,S=1044,V={3}:R=F,S=1012|3,V=&lt;&gt;Situation:\";$M$2;$A21;D$13;$N$2)": 2,_x000D_
    "=RIK_AC(\"INF02__;INF02@E=1,S=1031,G=0,T=0,P=0:@R=A,S=1000,V={0}:R=B,S=1001|1,V={1}:R=C,S=1022,V={2}:R=D,S=1044,V={3}:R=F,S=1012|3,V=&lt;&gt;Situation:\";$M$2;$A20;D$13;$N$2)": 3,_x000D_
    "=RIK_AC(\"INF02__;INF02@E=1,S=1031,G=0,T=0,P=0:@R=A,S=1000,V={0}:R=B,S=1001|1,V={1}:R=C,S=1022,V={2}:R=D,S=1044,V={3}:R=F,S=1012|3,V=&lt;&gt;Situation:\";$M$2;$A19;D$13;$N$2)": 4,_x000D_
    "=RIK_AC(\"INF02__;INF02@E=1,S=1031,G=0,T=0,P=0:@R=A,S=1000,V={0}:R=B,S=1001|1,V={1}:R=C,S=1022,V={2}:R=D,S=1044,V={3}:R=F,S=1012|3,V=&lt;&gt;Situation:\";$M$2;$A18;D$13;$N$2)": 5,_x000D_
    "=RIK_AC(\"INF02__;INF02@E=1,S=1031,G=0,T=0,P=0:@R=A,S=1000,V={0}:R=B,S=1001|1,V={1}:R=C,S=1022,V={2}:R=D,S=1044,V={3}:R=F,S=1012|3,V=&lt;&gt;Situation:\";$M$2;$A17;D$13;$N$2)": 6,_x000D_
    "=RIK_AC(\"INF02__;INF02@E=1,S=1031,G=0,T=0,P=0:@R=A,S=1000,V={0}:R=B,S=1001|1,V={1}:R=C,S=1022,V={2}:R=D,S=1044,V={3}:R=F,S=1012|3,V=&lt;&gt;Situation:\";$M$2;$A16;D$13;$N$2)": 7,_x000D_
    "=RIK_AC(\"INF02__;INF02@E=1,S=1031,G=0,T=0,P=0:@R=A,S=1000,V={0}:R=B,S=1001|1,V={1}:R=C,S=1022,V={2}:R=D,S=1044,V={3}:R=F,S=1012|3,V=&lt;&gt;Situation:\";$M$2;$A15;D$13;$N$2)": 8,_x000D_
    "=RIK_AC(\"INF02__;INF02@E=1,S=1031,G=0,T=0,P=0:@R=A,S=1000,V={0}:R=B,S=1001|1,V={1}:R=C,S=1022,V={2}:R=D,S=1044,V={3}:R=E,S=1012|3,V=&lt;&gt;Situation:\";$M$2;$A22;F$13;$N$2)": 9,_x000D_
    "=RIK_AC(\"INF02__;INF02@E=1,S=1031,G=0,T=0,P=0:@R=A,S=1000,V={0}:R=B,S=1001|1,V={1}:R=C,S=1022,V={2}:R=D,S=1044,V={3}:R=E,S=1012|3,V=&lt;&gt;Situation:\";$M$2;$A21;F$13;$N$2)": 10,_x000D_
    "=RIK_AC(\"INF02__;INF02@E=1,S=1031,G=0,T=0,P=0:@R=A,S=1000,V={0}:R=B,S=1001|1,V={1}:R=C,S=1022,V={2}:R=D,S=1044,V={3}:R=E,S=1012|3,V=&lt;&gt;Situation:\";$M$2;$A20;F$13;$N$2)": 11,_x000D_
    "=RIK_AC(\"INF02__;INF02@E=1,S=1031,G=0,T=0,P=0:@R=A,S=1000,V={0}:R=B,S=1001|1,V={1}:R=C,S=1022,V={2}:R=D,S=1044,V={3}:R=E,S=1012|3,V=&lt;&gt;Situation:\";$M$2;$A19;F$13;$N$2)": 12,_x000D_
    "=RIK_AC(\"INF02__;INF02@E=1,S=1031,G=0,T=0,P=0:@R=A,S=1000,V={0}:R=B,S=1001|1,V={1}:R=C,S=1022,V={2}:R=D,S=1044,V={3}:R=E,S=1012|3,V=&lt;&gt;Situation:\";$M$2;$A18;F$13;$N$2)": 13,_x000D_
    "=RIK_AC(\"INF02__;INF02@E=1,S=1031,G=0,T=0,P=0:@R=A,S=1000,V={0}:R=B,S=1001|1,V={1}:R=C,S=1022,V={2}:R=D,S=1044,V={3}:R=E,S=1012|3,V=&lt;&gt;Situation:\";$M$2;$A17;F$13;$N$2)": 14,_x000D_
    "=RIK_AC(\"INF02__;INF02@E=1,S=1031,G=0,T=0,P=0:@R=A,S=1000,V={0}:R=B,S=1001|1,V={1}:R=C,S=1022,V={2}:R=D,S=1044,V={3}:R=E,S=1012|3,V=&lt;&gt;Situation:\";$M$2;$A16;F$13;$N$2)": 15,_x000D_
    "=RIK_AC(\"INF02__;INF02@E=1,S=1031,G=0,T=0,P=0:@R=A,S=1000,V={0}:R=B,S=1001|1,V={1}:R=C,S=1022,V={2}:R=D,S=1044,V={3}:R=E,S=1012|3,V=&lt;&gt;Situation:\";$M$2;$A15;F$13;$N$2)": 16_x000D_
  },_x000D_
  "ItemPool": {_x000D_
    "Items": {_x000D_
      "1": {_x000D_
        "$type": "Inside.Core.Formula.Definition.DefinitionAC, Inside.Core.Formula",_x000D_
        "ID": 1,_x000D_
        "Results": [_x000D_
          [_x000D_
            2060868.3299999996_x000D_
          ]_x000D_
        ],_x000D_
        "Statistics": {_x000D_
          "CreationDate": "2019-10-11T16:14:23.6948866+02:00",_x000D_
          "LastRefreshDate": "2019-10-11T16:20:58.5171158+02:00",_x000D_
          "TotalRefreshCount": 3,_x000D_
          "CustomInfo": {}_x000D_
        }_x000D_
      },_x000D_
      "2": {_x000D_
        "$type": "Inside.Core.Formula.Definition.DefinitionAC, Inside.Core.Formula",_x000D_
        "ID": 2,_x000D_
        "Results": [_x000D_
          [_x000D_
            -3084.41_x000D_
          ]_x000D_
        ],_x000D_
        "Statistics": {_x000D_
          "CreationDate": "2019-10-11T16:14:23.7952152+02:00",_x000D_
          "LastRefreshDate": "2019-10-11T16:20:58.5171158+02:00",_x000D_
          "TotalRefreshCount": 3,_x000D_
          "CustomInfo": {}_x000D_
        }_x000D_
      },_x000D_
      "3": {_x000D_
        "$type": "Inside.Core.Formula.Definition.DefinitionAC, Inside.Core.Formula",_x000D_
        "ID": 3,_x000D_
        "Results": [_x000D_
          [_x000D_
            2063952.7399999998_x000D_
          ]_x000D_
        ],_x000D_
        "Statistics": {_x000D_
          "CreationDate": "2019-10-11T16:14:23.7952152+02:00",_x000D_
          "LastRefreshDate": "2019-10-11T16:20:58.5171158+02:00",_x000D_
          "TotalRefreshCount": 3,_x000D_
          "CustomInfo": {}_x000D_
        }_x000D_
      },_x000D_
      "4": {_x000D_
        "$type": "Inside.Core.Formula.Definition.DefinitionAC, Inside.Core.Formula",_x000D_
        "ID": 4,_x000D_
        "Results": [_x000D_
          [_x000D_
            0.0_x000D_
          ]_x000D_
        ],_x000D_
        "Statistics": {_x000D_
          "CreationDate": "2019-10-11T16:14:23.7952152+02:00",_x000D_
          "LastRefreshDate": "2019-10-11T16:20:58.5171158+02:00",_x000D_
          "TotalRefreshCount": 3,_x000D_
          "CustomInfo": {}_x000D_
        }_x000D_
      },_x000D_
      "5": {_x000D_
        "$type": "Inside.Core.Formula.Definition.DefinitionAC, Inside.Core.Formula",_x000D_
        "ID": 5,_x000D_
        "Results": [_x000D_
          [_x000D_
            -56374.03_x000D_
          ]_x000D_
        ],_x000D_
        "Statistics": {_x000D_
          "CreationDate": "2019-10-11T16:14:23.7952152+02:00",_x000D_
          "LastRefreshDate": "2019-10-11T16:20:58.5171158+02:00",_x000D_
          "TotalRefreshCount": 3,_x000D_
          "CustomInfo": {}_x000D_
        }_x000D_
      },_x000D_
      "6": {_x000D_
        "$type": "Inside.Core.Formula.Definition.DefinitionAC, Inside.Core.Formula",_x000D_
        "ID": 6,_x000D_
        "Results": [_x000D_
          [_x000D_
            2120326.77_x000D_
          ]_x000D_
        ],_x000D_
        "Statistics": {_x000D_
          "CreationDate": "2019-10-11T16:14:23.7952152+02:00",_x000D_
          "LastRefreshDate": "2019-10-11T16:20:58.5171158+02:00",_x000D_
          "TotalRefreshCount": 3,_x000D_
          "CustomInfo": {}_x000D_
        }_x000D_
      },_x000D_
      "7": {_x000D_
        "$type": "Inside.Core.Formula.Definition.DefinitionAC, Inside.Core.Formula",_x000D_
        "ID": 7,_x000D_
        "Results": [_x000D_
          [_x000D_
            -2117230.34_x000D_
          ]_x000D_
        ],_x000D_
        "Statistics": {_x000D_
          "CreationDate": "2019-10-11T16:14:23.7952152+02:00",_x000D_
          "LastRefreshDate": "2019-10-11T16:20:58.5171158+02:00",_x000D_
          "TotalRefreshCount": 3,_x000D_
          "CustomInfo": {}_x000D_
        }_x000D_
      },_x000D_
      "8": {_x000D_
        "$type": "Inside.Core.Formula.Definition.DefinitionAC, Inside.Core.Formula",_x000D_
        "ID": 8,_x000D_
        "Results": [_x000D_
          [_x000D_
            4237557.1099999994_x000D_
          ]_x000D_
        ],_x000D_
        "Statistics": {_x000D_
          "CreationDate": "2019-10-11T16:14:23.8285709+02:00",_x000D_
          "LastRefreshDate": "2019-10-11T16:20:58.5171158+02:00",_x000D_
          "TotalRefreshCount": 3,_x000D_
          "CustomInfo": {}_x000D_
        }_x000D_
      },_x000D_
      "9": {_x000D_
        "$type": "Inside.Core.Formula.Definition.DefinitionAC, Inside.Core.Formula",_x000D_
        "ID": 9,_x000D_
        "Results": [_x000D_
          [_x000D_
            0.0_x000D_
          ]_x000D_
        ],_x000D_
        "Statistics": {_x000D_
          "CreationDate": "2019-10-11T16:14:23.8452395+02:00",_x000D_
          "LastRefreshDate": "2019-10-11T16:20:58.550505+02:00",_x000D_
          "TotalRefreshCount": 3,_x000D_
          "CustomInfo": {}_x000D_
        }_x000D_
      },_x000D_
      "10": {_x000D_
        "$type": "Inside.Core.Formula.Definition.DefinitionAC, Inside.Core.Formula",_x000D_
        "ID": 10,_x000D_
        "Results": [_x000D_
          [_x000D_
            0.0_x000D_
          ]_x000D_
        ],_x000D_
        "Statistics": {_x000D_
          "CreationDate": "2019-10-11T16:14:23.8619218+02:00",_x000D_
          "LastRefreshDate": "2019-10-11T16:20:58.550505+02:00",_x000D_
          "TotalRefreshCount": 3,_x000D_
          "CustomInfo": {}_x000D_
        }_x000D_
      },_x000D_
      "11": {_x000D_
        "$type": "Inside.Core.Formula.Definition.DefinitionAC, Inside.Core.Formula",_x000D_
        "ID": 11,_x000D_
        "Results": [_x000D_
          [_x000D_
            0.0_x000D_
          ]_x000D_
        ],_x000D_
        "Statistics": {_x000D_
          "CreationDate": "2019-10-11T16:14:23.8744345+02:00",_x000D_
          "LastRefreshDate": "2019-10-11T16:20:58.550505+02:00",_x000D_
          "TotalRefreshCount": 3,_x000D_
          "CustomInfo": {}_x000D_
        }_x000D_
      },_x000D_
      "12": {_x000D_
        "$type": "Inside.Core.Formula.Definition.DefinitionAC, Inside.Core.Formula",_x000D_
        "ID": 12,_x000D_
        "Results": [_x000D_
          [_x000D_
            0.0_x000D_
          ]_x000D_
        ],_x000D_
        "Statistics": {_x000D_
          "CreationDate": "2019-10-11T16:14:23.9117065+02:00",_x000D_
          "LastRefreshDate": "2019-10-11T16:20:58.550505+02:00",_x000D_
          "TotalRefreshCount": 3,_x000D_
          "CustomInfo": {}_x000D_
        }_x000D_
      },_x000D_
      "13": {_x000D_
        "$type": "Inside.Core.Formula.Definition.DefinitionAC, Inside.Core.Formula",_x000D_
        "ID": 13,_x000D_
        "Results": [_x000D_
          [_x000D_
            0.0_x000D_
          ]_x000D_
        ],_x000D_
        "Statistics": {_x000D_
          "CreationDate": "2019-10-11T16:14:23.9283415+02:00",_x000D_
          "LastRefreshDate": "2019-10-11T16:20:58.550505+02:00",_x000D_
          "TotalRefreshCount": 3,_x000D_
          "CustomInfo": {}_x000D_
        }_x000D_
      },_x000D_
      "14": {_x000D_
        "$type": "Inside.Core.Formula.Definition.DefinitionAC, Inside.Core.Formula",_x000D_
        "ID": 14,_x000D_
        "Results": [_x000D_
          [_x000D_
            0.0_x000D_
          ]_x000D_
        ],_x000D_
        "Statistics": {_x000D_
          "CreationDate": "2019-10-11T16:14:23.9283415+02:00",_x000D_
          "LastRefreshDate": "2019-10-11T16:20:58.550505+02:00",_x000D_
          "TotalRefreshCount": 3,_x000D_
          "CustomInfo": {}_x000D_
        }_x000D_
      },_x000D_
      "15": {_x000D_
        "$type": "Inside.Core.Formula.Definition.DefinitionAC, Inside.Core.Formula",_x000D_
        "ID": 15,_x000D_
        "Results": [_x000D_
          [_x000D_
            0.0_x000D_
          ]_x000D_
        ],_x000D_
        "Statistics": {_x000D_
          "CreationDate": "2019-10-11T16:14:23.9619789+02:00",_x000D_
          "LastRefreshDate": "2019-10-11T16:20:58.5494555+02:00",_x000D_
          "TotalRefreshCount": 3,_x000D_
          "CustomInfo": {}_x000D_
        }_x000D_
      },_x000D_
      "16": {_x000D_
        "$type": "Inside.Core.Formula.Definition.DefinitionAC, Inside.Core.Formula",_x000D_
        "ID": 16,_x000D_
        "Results": [_x000D_
          [_x000D_
            0.0_x000D_
          ]_x000D_
        ],_x000D_
        "Statistics": {_x000D_
          "CreationDate": "2019-10-11T16:14:23.9784942+02:00",_x000D_
          "LastRefreshDate": "2019-10-11T16:20:58.5338306+02:00",_x000D_
          "TotalRefreshCount": 3,_x000D_
          "CustomInfo": {}_x000D_
        }_x000D_
      }_x000D_
    },_x000D_
    "LastID": 16_x000D_
  }_x000D_
}</t>
  </si>
  <si>
    <t>{_x000D_
  "Name": "CacheManager_Analyse resultaat",_x000D_
  "Column": 9,_x000D_
  "Length": 4,_x000D_
  "IsEncrypted": false_x000D_
}</t>
  </si>
  <si>
    <t>{_x000D_
  "Formulas": {_x000D_
    "=RIK_AC(\"INF02__;INF02@E=1,S=1031,G=0,T=0,P=0:@R=A,S=1000,V={0}:R=B,S=1022,V={1}:R=C,S=1001|1,V={2}:R=D,S=1023,V={3}:R=E,S=1044,V={4}:R=F,S=1012|3,V=&lt;&gt;Situation:\";$G$1;N$2;$A57;N$3;$J$1)": 1,_x000D_
    "=RIK_AC(\"INF02__;INF02@E=1,S=1031,G=0,T=0,P=0:@R=A,S=1000,V={0}:R=B,S=1022,V={1}:R=C,S=1001|1,V={2}:R=D,S=1023,V={3}:R=E,S=1044,V={4}:R=F,S=1012|3,V=&lt;&gt;Situation:\";$G$1;M$2;$A57;M$3;$J$1)": 2,_x000D_
    "=RIK_AC(\"INF02__;INF02@E=1,S=1031,G=0,T=0,P=0:@R=A,S=1000,V={0}:R=B,S=1022,V={1}:R=C,S=1001|1,V={2}:R=D,S=1023,V={3}:R=E,S=1044,V={4}:R=F,S=1012|3,V=&lt;&gt;Situation:\";$G$1;N$2;$A56;N$3;$J$1)": 3,_x000D_
    "=RIK_AC(\"INF02__;INF02@E=1,S=1031,G=0,T=0,P=0:@R=A,S=1000,V={0}:R=B,S=1022,V={1}:R=C,S=1001|1,V={2}:R=D,S=1023,V={3}:R=E,S=1044,V={4}:R=F,S=1012|3,V=&lt;&gt;Situation:\";$G$1;M$2;$A56;M$3;$J$1)": 4,_x000D_
    "=RIK_AC(\"INF02__;INF02@E=1,S=1031,G=0,T=0,P=0:@R=A,S=1000,V={0}:R=B,S=1022,V={1}:R=C,S=1001|1,V={2}:R=D,S=1023,V={3}:R=E,S=1044,V={4}:R=F,S=1012|3,V=&lt;&gt;Situation:\";$G$1;D$2;$A57;D$3;$J$1)": 5,_x000D_
    "=RIK_AC(\"INF02__;INF02@E=1,S=1031,G=0,T=0,P=0:@R=A,S=1000,V={0}:R=B,S=1022,V={1}:R=C,S=1001|1,V={2}:R=D,S=1023,V={3}:R=E,S=1044,V={4}:R=F,S=1012|3,V=&lt;&gt;Situation:\";$G$1;C$2;$A57;C$3;$J$1)": 6,_x000D_
    "=RIK_AC(\"INF02__;INF02@E=1,S=1031,G=0,T=0,P=0:@R=A,S=1000,V={0}:R=B,S=1022,V={1}:R=C,S=1001|1,V={2}:R=D,S=1023,V={3}:R=E,S=1044,V={4}:R=F,S=1012|3,V=&lt;&gt;Situation:\";$G$1;D$2;$A56;D$3;$J$1)": 7,_x000D_
    "=RIK_AC(\"INF02__;INF02@E=1,S=1031,G=0,T=0,P=0:@R=A,S=1000,V={0}:R=B,S=1022,V={1}:R=C,S=1001|1,V={2}:R=D,S=1023,V={3}:R=E,S=1044,V={4}:R=F,S=1012|3,V=&lt;&gt;Situation:\";$G$1;C$2;$A56;C$3;$J$1)": 8,_x000D_
    "=RIK_AC(\"INF02__;INF02@E=1,S=1031,G=0,T=0,P=0:@R=A,S=1000,V={0}:R=B,S=1022,V={1}:R=C,S=1001|1,V={2}:R=D,S=1023,V={3}:R=E,S=1044,V={4}:R=F,S=1012|3,V=&lt;&gt;Situation:\";$G$1;N$2;$A53;N$3;$J$1)": 9,_x000D_
    "=RIK_AC(\"INF02__;INF02@E=1,S=1031,G=0,T=0,P=0:@R=A,S=1000,V={0}:R=B,S=1022,V={1}:R=C,S=1001|1,V={2}:R=D,S=1023,V={3}:R=E,S=1044,V={4}:R=F,S=1012|3,V=&lt;&gt;Situation:\";$G$1;M$2;$A53;M$3;$J$1)": 10,_x000D_
    "=RIK_AC(\"INF02__;INF02@E=1,S=1031,G=0,T=0,P=0:@R=A,S=1000,V={0}:R=B,S=1022,V={1}:R=C,S=1001|1,V={2}:R=D,S=1023,V={3}:R=E,S=1044,V={4}:R=F,S=1012|3,V=&lt;&gt;Situation:\";$G$1;N$2;$A52;N$3;$J$1)": 11,_x000D_
    "=RIK_AC(\"INF02__;INF02@E=1,S=1031,G=0,T=0,P=0:@R=A,S=1000,V={0}:R=B,S=1022,V={1}:R=C,S=1001|1,V={2}:R=D,S=1023,V={3}:R=E,S=1044,V={4}:R=F,S=1012|3,V=&lt;&gt;Situation:\";$G$1;M$2;$A52;M$3;$J$1)": 12,_x000D_
    "=RIK_AC(\"INF02__;INF02@E=1,S=1031,G=0,T=0,P=0:@R=A,S=1000,V={0}:R=B,S=1022,V={1}:R=C,S=1001|1,V={2}:R=D,S=1023,V={3}:R=E,S=1044,V={4}:R=F,S=1012|3,V=&lt;&gt;Situation:\";$G$1;N$2;$A51;N$3;$J$1)": 13,_x000D_
    "=RIK_AC(\"INF02__;INF02@E=1,S=1031,G=0,T=0,P=0:@R=A,S=1000,V={0}:R=B,S=1022,V={1}:R=C,S=1001|1,V={2}:R=D,S=1023,V={3}:R=E,S=1044,V={4}:R=F,S=1012|3,V=&lt;&gt;Situation:\";$G$1;M$2;$A51;M$3;$J$1)": 14,_x000D_
    "=RIK_AC(\"INF02__;INF02@E=1,S=1031,G=0,T=0,P=0:@R=A,S=1000,V={0}:R=B,S=1022,V={1}:R=C,S=1001|1,V={2}:R=D,S=1023,V={3}:R=E,S=1044,V={4}:R=F,S=1012|3,V=&lt;&gt;Situation:\";$G$1;D$2;$A53;D$3;$J$1)": 15,_x000D_
    "=RIK_AC(\"INF02__;INF02@E=1,S=1031,G=0,T=0,P=0:@R=A,S=1000,V={0}:R=B,S=1022,V={1}:R=C,S=1001|1,V={2}:R=D,S=1023,V={3}:R=E,S=1044,V={4}:R=F,S=1012|3,V=&lt;&gt;Situation:\";$G$1;C$2;$A53;C$3;$J$1)": 16,_x000D_
    "=RIK_AC(\"INF02__;INF02@E=1,S=1031,G=0,T=0,P=0:@R=A,S=1000,V={0}:R=B,S=1022,V={1}:R=C,S=1001|1,V={2}:R=D,S=1023,V={3}:R=E,S=1044,V={4}:R=F,S=1012|3,V=&lt;&gt;Situation:\";$G$1;D$2;$A52;D$3;$J$1)": 17,_x000D_
    "=RIK_AC(\"INF02__;INF02@E=1,S=1031,G=0,T=0,P=0:@R=A,S=1000,V={0}:R=B,S=1022,V={1}:R=C,S=1001|1,V={2}:R=D,S=1023,V={3}:R=E,S=1044,V={4}:R=F,S=1012|3,V=&lt;&gt;Situation:\";$G$1;C$2;$A52;C$3;$J$1)": 18,_x000D_
    "=RIK_AC(\"INF02__;INF02@E=1,S=1031,G=0,T=0,P=0:@R=A,S=1000,V={0}:R=B,S=1022,V={1}:R=C,S=1001|1,V={2}:R=D,S=1023,V={3}:R=E,S=1044,V={4}:R=F,S=1012|3,V=&lt;&gt;Situation:\";$G$1;D$2;$A51;D$3;$J$1)": 19,_x000D_
    "=RIK_AC(\"INF02__;INF02@E=1,S=1031,G=0,T=0,P=0:@R=A,S=1000,V={0}:R=B,S=1022,V={1}:R=C,S=1001|1,V={2}:R=D,S=1023,V={3}:R=E,S=1044,V={4}:R=F,S=1012|3,V=&lt;&gt;Situation:\";$G$1;C$2;$A51;C$3;$J$1)": 20,_x000D_
    "=RIK_AC(\"INF02__;INF02@E=1,S=1031,G=0,T=0,P=0:@R=A,S=1000,V={0}:R=B,S=1022,V={1}:R=C,S=1001|1,V={2}:R=D,S=1023,V={3}:R=E,S=1044,V={4}:R=F,S=1012|3,V=&lt;&gt;Situation:\";$G$1;N$2;$A49;N$3;$J$1)": 21,_x000D_
    "=RIK_AC(\"INF02__;INF02@E=1,S=1031,G=0,T=0,P=0:@R=A,S=1000,V={0}:R=B,S=1022,V={1}:R=C,S=1001|1,V={2}:R=D,S=1023,V={3}:R=E,S=1044,V={4}:R=F,S=1012|3,V=&lt;&gt;Situation:\";$G$1;M$2;$A49;M$3;$J$1)": 22,_x000D_
    "=RIK_AC(\"INF02__;INF02@E=1,S=1031,G=0,T=0,P=0:@R=A,S=1000,V={0}:R=B,S=1022,V={1}:R=C,S=1001|1,V={2}:R=D,S=1023,V={3}:R=E,S=1044,V={4}:R=F,S=1012|3,V=&lt;&gt;Situation:\";$G$1;N$2;$A48;N$3;$J$1)": 23,_x000D_
    "=RIK_AC(\"INF02__;INF02@E=1,S=1031,G=0,T=0,P=0:@R=A,S=1000,V={0}:R=B,S=1022,V={1}:R=C,S=1001|1,V={2}:R=D,S=1023,V={3}:R=E,S=1044,V={4}:R=F,S=1012|3,V=&lt;&gt;Situation:\";$G$1;M$2;$A48;M$3;$J$1)": 24,_x000D_
    "=RIK_AC(\"INF02__;INF02@E=1,S=1031,G=0,T=0,P=0:@R=A,S=1000,V={0}:R=B,S=1022,V={1}:R=C,S=1001|1,V={2}:R=D,S=1023,V={3}:R=E,S=1044,V={4}:R=F,S=1012|3,V=&lt;&gt;Situation:\";$G$1;N$2;$A47;N$3;$J$1)": 25,_x000D_
    "=RIK_AC(\"INF02__;INF02@E=1,S=1031,G=0,T=0,P=0:@R=A,S=1000,V={0}:R=B,S=1022,V={1}:R=C,S=1001|1,V={2}:R=D,S=1023,V={3}:R=E,S=1044,V={4}:R=F,S=1012|3,V=&lt;&gt;Situation:\";$G$1;M$2;$A47;M$3;$J$1)": 26,_x000D_
    "=RIK_AC(\"INF02__;INF02@E=1,S=1031,G=0,T=0,P=0:@R=A,S=1000,V={0}:R=B,S=1022,V={1}:R=C,S=1001|1,V={2}:R=D,S=1023,V={3}:R=E,S=1044,V={4}:R=F,S=1012|3,V=&lt;&gt;Situation:\";$G$1;D$2;$A49;D$3;$J$1)": 27,_x000D_
    "=RIK_AC(\"INF02__;INF02@E=1,S=1031,G=0,T=0,P=0:@R=A,S=1000,V={0}:R=B,S=1022,V={1}:R=C,S=1001|1,V={2}:R=D,S=1023,V={3}:R=E,S=1044,V={4}:R=F,S=1012|3,V=&lt;&gt;Situation:\";$G$1;C$2;$A49;C$3;$J$1)": 28,_x000D_
    "=RIK_AC(\"INF02__;INF02@E=1,S=1031,G=0,T=0,P=0:@R=A,S=1000,V={0}:R=B,S=1022,V={1}:R=C,S=1001|1,V={2}:R=D,S=1023,V={3}:R=E,S=1044,V={4}:R=F,S=1012|3,V=&lt;&gt;Situation:\";$G$1;D$2;$A48;D$3;$J$1)": 29,_x000D_
    "=RIK_AC(\"INF02__;INF02@E=1,S=1031,G=0,T=0,P=0:@R=A,S=1000,V={0}:R=B,S=1022,V={1}:R=C,S=1001|1,V={2}:R=D,S=1023,V={3}:R=E,S=1044,V={4}:R=F,S=1012|3,V=&lt;&gt;Situation:\";$G$1;C$2;$A48;C$3;$J$1)": 30,_x000D_
    "=RIK_AC(\"INF02__;INF02@E=1,S=1031,G=0,T=0,P=0:@R=A,S=1000,V={0}:R=B,S=1022,V={1}:R=C,S=1001|1,V={2}:R=D,S=1023,V={3}:R=E,S=1044,V={4}:R=F,S=1012|3,V=&lt;&gt;Situation:\";$G$1;D$2;$A47;D$3;$J$1)": 31,_x000D_
    "=RIK_AC(\"INF02__;INF02@E=1,S=1031,G=0,T=0,P=0:@R=A,S=1000,V={0}:R=B,S=1022,V={1}:R=C,S=1001|1,V={2}:R=D,S=1023,V={3}:R=E,S=1044,V={4}:R=F,S=1012|3,V=&lt;&gt;Situation:\";$G$1;C$2;$A47;C$3;$J$1)": 32,_x000D_
    "=RIK_AC(\"INF02__;INF02@E=1,S=1031,G=0,T=0,P=0:@R=A,S=1000,V={0}:R=B,S=1022,V={1}:R=C,S=1001|1,V={2}:R=D,S=1023,V={3}:R=E,S=1044,V={4}:R=F,S=1012|3,V=&lt;&gt;Situation:\";$G$1;N$2;$A43;N$3;$J$1)": 33,_x000D_
    "=RIK_AC(\"INF02__;INF02@E=1,S=1031,G=0,T=0,P=0:@R=A,S=1000,V={0}:R=B,S=1022,V={1}:R=C,S=1001|1,V={2}:R=D,S=1023,V={3}:R=E,S=1044,V={4}:R=F,S=1012|3,V=&lt;&gt;Situation:\";$G$1;M$2;$A43;M$3;$J$1)": 34,_x000D_
    "=RIK_AC(\"INF02__;INF02@E=1,S=1031,G=0,T=0,P=0:@R=A,S=1000,V={0}:R=B,S=1022,V={1}:R=C,S=1001|1,V={2}:R=D,S=1023,V={3}:R=E,S=1044,V={4}:R=F,S=1012|3,V=&lt;&gt;Situation:\";$G$1;N$2;$A42;N$3;$J$1)": 35,_x000D_
    "=RIK_AC(\"INF02__;INF02@E=1,S=1031,G=0,T=0,P=0:@R=A,S=1000,V={0}:R=B,S=1022,V={1}:R=C,S=1001|1,V={2}:R=D,S=1023,V={3}:R=E,S=1044,V={4}:R=F,S=1012|3,V=&lt;&gt;Situation:\";$G$1;M$2;$A42;M$3;$J$1)": 36,_x000D_
    "=RIK_AC(\"INF02__;INF02@E=1,S=1031,G=0,T=0,P=0:@R=A,S=1000,V={0}:R=B,S=1022,V={1}:R=C,S=1001|1,V={2}:R=D,S=1023,V={3}:R=E,S=1044,V={4}:R=F,S=1012|3,V=&lt;&gt;Situation:\";$G$1;N$2;$A41;N$3;$J$1)": 37,_x000D_
    "=RIK_AC(\"INF02__;INF02@E=1,S=1031,G=0,T=0,P=0:@R=A,S=1000,V={0}:R=B,S=1022,V={1}:R=C,S=1001|1,V={2}:R=D,S=1023,V={3}:R=E,S=1044,V={4}:R=F,S=1012|3,V=&lt;&gt;Situation:\";$G$1;M$2;$A41;M$3;$J$1)": 38,_x000D_
    "=RIK_AC(\"INF02__;INF02@E=1,S=1031,G=0,T=0,P=0:@R=A,S=1000,V={0}:R=B,S=1022,V={1}:R=C,S=1001|1,V={2}:R=D,S=1023,V={3}:R=E,S=1044,V={4}:R=F,S=1012|3,V=&lt;&gt;Situation:\";$G$1;N$2;$A40;N$3;$J$1)": 39,_x000D_
    "=RIK_AC(\"INF02__;INF02@E=1,S=1031,G=0,T=0,P=0:@R=A,S=1000,V={0}:R=B,S=1022,V={1}:R=C,S=1001|1,V={2}:R=D,S=1023,V={3}:R=E,S=1044,V={4}:R=F,S=1012|3,V=&lt;&gt;Situation:\";$G$1;M$2;$A40;M$3;$J$1)": 40,_x000D_
    "=RIK_AC(\"INF02__;INF02@E=1,S=1031,G=0,T=0,P=0:@R=A,S=1000,V={0}:R=B,S=1022,V={1}:R=C,S=1001|1,V={2}:R=D,S=1023,V={3}:R=E,S=1044,V={4}:R=F,S=1012|3,V=&lt;&gt;Situation:\";$G$1;D$2;$A43;D$3;$J$1)": 41,_x000D_
    "=RIK_AC(\"INF02__;INF02@E=1,S=1031,G=0,T=0,P=0:@R=A,S=1000,V={0}:R=B,S=1022,V={1}:R=C,S=1001|1,V={2}:R=D,S=1023,V={3}:R=E,S=1044,V={4}:R=F,S=1012|3,V=&lt;&gt;Situation:\";$G$1;C$2;$A43;C$3;$J$1)": 42,_x000D_
    "=RIK_AC(\"INF02__;INF02@E=1,S=1031,G=0,T=0,P=0:@R=A,S=1000,V={0}:R=B,S=1022,V={1}:R=C,S=1001|1,V={2}:R=D,S=1023,V={3}:R=E,S=1044,V={4}:R=F,S=1012|3,V=&lt;&gt;Situation:\";$G$1;D$2;$A42;D$3;$J$1)": 43,_x000D_
    "=RIK_AC(\"INF02__;INF02@E=1,S=1031,G=0,T=0,P=0:@R=A,S=1000,V={0}:R=B,S=1022,V={1}:R=C,S=1001|1,V={2}:R=D,S=1023,V={3}:R=E,S=1044,V={4}:R=F,S=1012|3,V=&lt;&gt;Situation:\";$G$1;C$2;$A42;C$3;$J$1)": 44,_x000D_
    "=RIK_AC(\"INF02__;INF02@E=1,S=1031,G=0,T=0,P=0:@R=A,S=1000,V={0}:R=B,S=1022,V={1}:R=C,S=1001|1,V={2}:R=D,S=1023,V={3}:R=E,S=1044,V={4}:R=F,S=1012|3,V=&lt;&gt;Situation:\";$G$1;D$2;$A41;D$3;$J$1)": 45,_x000D_
    "=RIK_AC(\"INF02__;INF02@E=1,S=1031,G=0,T=0,P=0:@R=A,S=1000,V={0}:R=B,S=1022,V={1}:R=C,S=1001|1,V={2}:R=D,S=1023,V={3}:R=E,S=1044,V={4}:R=F,S=1012|3,V=&lt;&gt;Situation:\";$G$1;C$2;$A41;C$3;$J$1)": 46,_x000D_
    "=RIK_AC(\"INF02__;INF02@E=1,S=1031,G=0,T=0,P=0:@R=A,S=1000,V={0}:R=B,S=1022,V={1}:R=C,S=1001|1,V={2}:R=D,S=1023,V={3}:R=E,S=1044,V={4}:R=F,S=1012|3,V=&lt;&gt;Situation:\";$G$1;D$2;$A40;D$3;$J$1)": 47,_x000D_
    "=RIK_AC(\"INF02__;INF02@E=1,S=1031,G=0,T=0,P=0:@R=A,S=1000,V={0}:R=B,S=1022,V={1}:R=C,S=1001|1,V={2}:R=D,S=1023,V={3}:R=E,S=1044,V={4}:R=F,S=1012|3,V=&lt;&gt;Situation:\";$G$1;C$2;$A40;C$3;$J$1)": 48,_x000D_
    "=RIK_AC(\"INF02__;INF02@E=1,S=1031,G=0,T=0,P=0:@R=A,S=1000,V={0}:R=B,S=1022,V={1}:R=C,S=1001|1,V={2}:R=D,S=1023,V={3}:R=E,S=1044,V={4}:R=F,S=1012|3,V=&lt;&gt;Situation:\";$G$1;N$2;$A38;N$3;$J$1)": 49,_x000D_
    "=RIK_AC(\"INF02__;INF02@E=1,S=1031,G=0,T=0,P=0:@R=A,S=1000,V={0}:R=B,S=1022,V={1}:R=C,S=1001|1,V={2}:R=D,S=1023,V={3}:R=E,S=1044,V={4}:R=F,S=1012|3,V=&lt;&gt;Situation:\";$G$1;M$2;$A38;M$3;$J$1)": 50,_x000D_
    "=RIK_AC(\"INF02__;INF02@E=1,S=1031,G=0,T=0,P=0:@R=A,S=1000,V={0}:R=B,S=1022,V={1}:R=C,S=1001|1,V={2}:R=D,S=1023,V={3}:R=E,S=1044,V={4}:R=F,S=1012|3,V=&lt;&gt;Situation:\";$G$1;N$2;$A37;N$3;$J$1)": 51,_x000D_
    "=RIK_AC(\"INF02__;INF02@E=1,S=1031,G=0,T=0,P=0:@R=A,S=1000,V={0}:R=B,S=1022,V={1}:R=C,S=1001|1,V={2}:R=D,S=1023,V={3}:R=E,S=1044,V={4}:R=F,S=1012|3,V=&lt;&gt;Situation:\";$G$1;M$2;$A37;M$3;$J$1)": 52,_x000D_
    "=RIK_AC(\"INF02__;INF02@E=1,S=1031,G=0,T=0,P=0:@R=A,S=1000,V={0}:R=B,S=1022,V={1}:R=C,S=1001|1,V={2}:R=D,S=1023,V={3}:R=E,S=1044,V={4}:R=F,S=1012|3,V=&lt;&gt;Situation:\";$G$1;N$2;$A36;N$3;$J$1)": 53,_x000D_
    "=RIK_AC(\"INF02__;INF02@E=1,S=1031,G=0,T=0,P=0:@R=A,S=1000,V={0}:R=B,S=1022,V={1}:R=C,S=1001|1,V={2}:R=D,S=1023,V={3}:R=E,S=1044,V={4}:R=F,S=1012|3,V=&lt;&gt;Situation:\";$G$1;M$2;$A36;M$3;$J$1)": 54,_x000D_
    "=RIK_AC(\"INF02__;INF02@E=1,S=1031,G=0,T=0,P=0:@R=A,S=1000,V={0}:R=B,S=1022,V={1}:R=C,S=1001|1,V={2}:R=D,S=1023,V={3}:R=E,S=1044,V={4}:R=F,S=1012|3,V=&lt;&gt;Situation:\";$G$1;N$2;$A35;N$3;$J$1)": 55,_x000D_
    "=RIK_AC(\"INF02__;INF02@E=1,S=1031,G=0,T=0,P=0:@R=A,S=1000,V={0}:R=B,S=1022,V={1}:R=C,S=1001|1,V={2}:R=D,S=1023,V={3}:R=E,S=1044,V={4}:R=F,S=1012|3,V=&lt;&gt;Situation:\";$G$1;M$2;$A35;M$3;$J$1)": 56,_x000D_
    "=RIK_AC(\"INF02__;INF02@E=1,S=1031,G=0,T=0,P=0:@R=A,S=1000,V={0}:R=B,S=1022,V={1}:R=C,S=1001|1,V={2}:R=D,S=1023,V={3}:R=E,S=1044,V={4}:R=F,S=1012|3,V=&lt;&gt;Situation:\";$G$1;N$2;$A34;N$3;$J$1)": 57,_x000D_
    "=RIK_AC(\"INF02__;INF02@E=1,S=1031,G=0,T=0,P=0:@R=A,S=1000,V={0}:R=B,S=1022,V={1}:R=C,S=1001|1,V={2}:R=D,S=1023,V={3}:R=E,S=1044,V={4}:R=F,S=1012|3,V=&lt;&gt;Situation:\";$G$1;M$2;$A34;M$3;$J$1)": 58,_x000D_
    "=RIK_AC(\"INF02__;INF02@E=1,S=1031,G=0,T=0,P=0:@R=A,S=1000,V={0}:R=B,S=1022,V={1}:R=C,S=1001|1,V={2}:R=D,S=1023,V={3}:R=E,S=1044,V={4}:R=F,S=1012|3,V=&lt;&gt;Situation:\";$G$1;N$2;$A33;N$3;$J$1)": 59,_x000D_
    "=RIK_AC(\"INF02__;INF02@E=1,S=1031,G=0,T=0,P=0:@R=A,S=1000,V={0}:R=B,S=1022,V={1}:R=C,S=1001|1,V={2}:R=D,S=1023,V={3}:R=E,S=1044,V={4}:R=F,S=1012|3,V=&lt;&gt;Situation:\";$G$1;M$2;$A33;M$3;$J$1)": 60,_x000D_
    "=RIK_AC(\"INF02__;INF02@E=1,S=1031,G=0,T=0,P=0:@R=A,S=1000,V={0}:R=B,S=1022,V={1}:R=C,S=1001|1,V={2}:R=D,S=1023,V={3}:R=E,S=1044,V={4}:R=F,S=1012|3,V=&lt;&gt;Situation:\";$G$1;N$2;$A32;N$3;$J$1)": 61,_x000D_
    "=RIK_AC(\"INF02__;INF02@E=1,S=1031,G=0,T=0,P=0:@R=A,S=1000,V={0}:R=B,S=1022,V={1}:R=C,S=1001|1,V={2}:R=D,S=1023,V={3}:R=E,S=1044,V={4}:R=F,S=1012|3,V=&lt;&gt;Situation:\";$G$1;M$2;$A32;M$3;$J$1)": 62,_x000D_
    "=RIK_AC(\"INF02__;INF02@E=1,S=1031,G=0,T=0,P=0:@R=A,S=1000,V={0}:R=B,S=1022,V={1}:R=C,S=1001|1,V={2}:R=D,S=1023,V={3}:R=E,S=1044,V={4}:R=F,S=1012|3,V=&lt;&gt;Situation:\";$G$1;N$2;$A31;N$3;$J$1)": 63,_x000D_
    "=RIK_AC(\"INF02__;INF02@E=1,S=1031,G=0,T=0,P=0:@R=A,S=1000,V={0}:R=B,S=1022,V={1}:R=C,S=1001|1,V={2}:R=D,S=1023,V={3}:R=E,S=1044,V={4}:R=F,S=1012|3,V=&lt;&gt;Situation:\";$G$1;M$2;$A31;M$3;$J$1)": 64,_x000D_
    "=RIK_AC(\"INF02__;INF02@E=1,S=1031,G=0,T=0,P=0:@R=A,S=1000,V={0}:R=B,S=1022,V={1}:R=C,S=1001|1,V={2}:R=D,S=1023,V={3}:R=E,S=1044,V={4}:R=F,S=1012|3,V=&lt;&gt;Situation:\";$G$1;D$2;$A38;D$3;$J$1)": 65,_x000D_
    "=RIK_AC(\"INF02__;INF02@E=1,S=1031,G=0,T=0,P=0:@R=A,S=1000,V={0}:R=B,S=1022,V={1}:R=C,S=1001|1,V={2}:R=D,S=1023,V={3}:R=E,S=1044,V={4}:R=F,S=1012|3,V=&lt;&gt;Situation:\";$G$1;C$2;$A38;C$3;$J$1)": 66,_x000D_
    "=RIK_AC(\"INF02__;INF02@E=1,S=1031,G=0,T=0,P=0:@R=A,S=1000,V={0}:R=B,S=1022,V={1}:R=C,S=1001|1,V={2}:R=D,S=1023,V={3}:R=E,S=1044,V={4}:R=F,S=1012|3,V=&lt;&gt;Situation:\";$G$1;D$2;$A37;D$3;$J$1)": 67,_x000D_
    "=RIK_AC(\"INF02__;INF02@E=1,S=1031,G=0,T=0,P=0:@R=A,S=1000,V={0}:R=B,S=1022,V={1}:R=C,S=1001|1,V={2}:R=D,S=1023,V={3}:R=E,S=1044,V={4}:R=F,S=1012|3,V=&lt;&gt;Situation:\";$G$1;C$2;$A37;C$3;$J$1)": 68,_x000D_
    "=RIK_AC(\"INF02__;INF02@E=1,S=1031,G=0,T=0,P=0:@R=A,S=1000,V={0}:R=B,S=1022,V={1}:R=C,S=1001|1,V={2}:R=D,S=1023,V={3}:R=E,S=1044,V={4}:R=F,S=1012|3,V=&lt;&gt;Situation:\";$G$1;D$2;$A36;D$3;$J$1)": 69,_x000D_
    "=RIK_AC(\"INF02__;INF02@E=1,S=1031,G=0,T=0,P=0:@R=A,S=1000,V={0}:R=B,S=1022,V={1}:R=C,S=1001|1,V={2}:R=D,S=1023,V={3}:R=E,S=1044,V={4}:R=F,S=1012|3,V=&lt;&gt;Situation:\";$G$1;C$2;$A36;C$3;$J$1)": 70,_x000D_
    "=RIK_AC(\"INF02__;INF02@E=1,S=1031,G=0,T=0,P=0:@R=A,S=1000,V={0}:R=B,S=1022,V={1}:R=C,S=1001|1,V={2}:R=D,S=1023,V={3}:R=E,S=1044,V={4}:R=F,S=1012|3,V=&lt;&gt;Situation:\";$G$1;D$2;$A35;D$3;$J$1)": 71,_x000D_
    "=RIK_AC(\"INF02__;INF02@E=1,S=1031,G=0,T=0,P=0:@R=A,S=1000,V={0}:R=B,S=1022,V={1}:R=C,S=1001|1,V={2}:R=D,S=1023,V={3}:R=E,S=1044,V={4}:R=F,S=1012|3,V=&lt;&gt;Situation:\";$G$1;C$2;$A35;C$3;$J$1)": 72,_x000D_
    "=RIK_AC(\"INF02__;INF02@E=1,S=1031,G=0,T=0,P=0:@R=A,S=1000,V={0}:R=B,S=1022,V={1}:R=C,S=1001|1,V={2}:R=D,S=1023,V={3}:R=E,S=1044,V={4}:R=F,S=1012|3,V=&lt;&gt;Situation:\";$G$1;D$2;$A34;D$3;$J$1)": 73,_x000D_
    "=RIK_AC(\"INF02__;INF02@E=1,S=1031,G=0,T=0,P=0:@R=A,S=1000,V={0}:R=B,S=1022,V={1}:R=C,S=1001|1,V={2}:R=D,S=1023,V={3}:R=E,S=1044,V={4}:R=F,S=1012|3,V=&lt;&gt;Situation:\";$G$1;C$2;$A34;C$3;$J$1)": 74,_x000D_
    "=RIK_AC(\"INF02__;INF02@E=1,S=1031,G=0,T=0,P=0:@R=A,S=1000,V={0}:R=B,S=1022,V={1}:R=C,S=1001|1,V={2}:R=D,S=1023,V={3}:R=E,S=1044,V={4}:R=F,S=1012|3,V=&lt;&gt;Situation:\";$G$1;D$2;$A33;D$3;$J$1)": 75,_x000D_
    "=RIK_AC(\"INF02__;INF02@E=1,S=1031,G=0,T=0,P=0:@R=A,S=1000,V={0}:R=B,S=1022,V={1}:R=C,S=1001|1,V={2}:R=D,S=1023,V={3}:R=E,S=1044,V={4}:R=F,S=1012|3,V=&lt;&gt;Situation:\";$G$1;C$2;$A33;C$3;$J$1)": 76,_x000D_
    "=RIK_AC(\"INF02__;INF02@E=1,S=1031,G=0,T=0,P=0:@R=A,S=1000,V={0}:R=B,S=1022,V={1}:R=C,S=1001|1,V={2}:R=D,S=1023,V={3}:R=E,S=1044,V={4}:R=F,S=1012|3,V=&lt;&gt;Situation:\";$G$1;D$2;$A32;D$3;$J$1)": 77,_x000D_
    "=RIK_AC(\"INF02__;INF02@E=1,S=1031,G=0,T=0,P=0:@R=A,S=1000,V={0}:R=B,S=1022,V={1}:R=C,S=1001|1,V={2}:R=D,S=1023,V={3}:R=E,S=1044,V={4}:R=F,S=1012|3,V=&lt;&gt;Situation:\";$G$1;C$2;$A32;C$3;$J$1)": 78,_x000D_
    "=RIK_AC(\"INF02__;INF02@E=1,S=1031,G=0,T=0,P=0:@R=A,S=1000,V={0}:R=B,S=1022,V={1}:R=C,S=1001|1,V={2}:R=D,S=1023,V={3}:R=E,S=1044,V={4}:R=F,S=1012|3,V=&lt;&gt;Situation:\";$G$1;D$2;$A31;D$3;$J$1)": 79,_x000D_
    "=RIK_AC(\"INF02__;INF02@E=1,S=1031,G=0,T=0,P=0:@R=A,S=1000,V={0}:R=B,S=1022,V={1}:R=C,S=1001|1,V={2}:R=D,S=1023,V={3}:R=E,S=1044,V={4}:R=F,S=1012|3,V=&lt;&gt;Situation:\";$G$1;C$2;$A31;C$3;$J$1)": 80,_x000D_
    "=RIK_AC(\"INF02__;INF02@E=1,S=1031,G=0,T=0,P=0:@R=A,S=1000,V={0}:R=B,S=1022,V={1}:R=C,S=1001|1,V={2}:R=D,S=1023,V={3}:R=E,S=1044,V={4}:R=F,S=1012|3,V=&lt;&gt;Situation:\";$G$1;N$2;$A28;N$3;$J$1)": 81,_x000D_
    "=RIK_AC(\"INF02__;INF02@E=1,S=1031,G=0,T=0,P=0:@R=A,S=1000,V={0}:R=B,S=1022,V={1}:R=C,S=1001|1,V={2}:R=D,S=1023,V={3}:R=E,S=1044,V={4}:R=F,S=1012|3,V=&lt;&gt;Situation:\";$G$1;M$2;$A28;M$3;$J$1)": 82,_x000D_
    "=RIK_AC(\"INF02__;INF02@E=1,S=1031,G=0,T=0,P=0:@R=A,S=1000,V={0}:R=B,S=1022,V={1}:R=C,S=1001|1,V={2}:R=D,S=1023,V={3}:R=E,S=1044,V={4}:R=F,S=1012|3,V=&lt;&gt;Situation:\";$G$1;N$2;$A27;N$3;$J$1)": 83,_x000D_
    "=RIK_AC(\"INF02__;INF02@E=1,S=1031,G=0,T=0,P=0:@R=A,S=1000,V={0}:R=B,S=1022,V={1}:R=C,S=1001|1,V={2}:R=D,S=1023,V={3}:R=E,S=1044,V={4}:R=F,S=1012|3,V=&lt;&gt;Situation:\";$G$1;M$2;$A27;M$3;$J$1)": 84,_x000D_
    "=RIK_AC(\"INF02__;INF02@E=1,S=1031,G=0,T=0,P=0:@R=A,S=1000,V={0}:R=B,S=1022,V={1}:R=C,S=1001|1,V={2}:R=D,S=1023,V={3}:R=E,S=1044,V={4}:R=F,S=1012|3,V=&lt;&gt;Situation:\";$G$1;N$2;$A26;N$3;$J$1)": 85,_x000D_
    "=RIK_AC(\"INF02__;INF02@E=1,S=1031,G=0,T=0,P=0:@R=A,S=1000,V={0}:R=B,S=1022,V={1}:R=C,S=1001|1,V={2}:R=D,S=1023,V={3}:R=E,S=1044,V={4}:R=F,S=1012|3,V=&lt;&gt;Situation:\";$G$1;M$2;$A26;M$3;$J$1)": 86,_x000D_
    "=RIK_AC(\"INF02__;INF02@E=1,S=1031,G=0,T=0,P=0:@R=A,S=1000,V={0}:R=B,S=1022,V={1}:R=C,S=1001|1,V={2}:R=D,S=1023,V={3}:R=E,S=1044,V={4}:R=F,S=1012|3,V=&lt;&gt;Situation:\";$G$1;N$2;$A25;N$3;$J$1)": 87,_x000D_
    "=RIK_AC(\"INF02__;INF02@E=1,S=1031,G=0,T=0,P=0:@R=A,S=1000,V={0}:R=B,S=1022,V={1}:R=C,S=1001|1,V={2}:R=D,S=1023,V={3}:R=E,S=1044,V={4}:R=F,S=1012|3,V=&lt;&gt;Situation:\";$G$1;M$2;$A25;M$3;$J$1)": 88,_x000D_
    "=RIK_AC(\"INF02__;INF02@E=1,S=1031,G=0,T=0,P=0:@R=A,S=1000,V={0}:R=B,S=1022,V={1}:R=C,S=1001|1,V={2}:R=D,S=1023,V={3}:R=E,S=1044,V={4}:R=F,S=1012|3,V=&lt;&gt;Situation:\";$G$1;N$2;$A24;N$3;$J$1)": 89,_x000D_
    "=RIK_AC(\"INF02__;INF02@E=1,S=1031,G=0,T=0,P=0:@R=A,S=1000,V={0}:R=B,S=1022,V={1}:R=C,S=1001|1,V={2}:R=D,S=1023,V={3}:R=E,S=1044,V={4}:R=F,S=1012|3,V=&lt;&gt;Situation:\";$G$1;M$2;$A24;M$3;$J$1)": 90,_x000D_
    "=RIK_AC(\"INF02__;INF02@E=1,S=1031,G=0,T=0,P=0:@R=A,S=1000,V={0}:R=B,S=1022,V={1}:R=C,S=1001|1,V={2}:R=D,S=1023,V={3}:R=E,S=1044,V={4}:R=F,S=1012|3,V=&lt;&gt;Situation:\";$G$1;N$2;$A23;N$3;$J$1)": 91,_x000D_
    "=RIK_AC(\"INF02__;INF02@E=1,S=1031,G=0,T=0,P=0:@R=A,S=1000,V={0}:R=B,S=1022,V={1}:R=C,S=1001|1,V={2}:R=D,S=1023,V={3}:R=E,S=1044,V={4}:R=F,S=1012|3,V=&lt;&gt;Situation:\";$G$1;M$2;$A23;M$3;$J$1)": 92,_x000D_
    "=RIK_AC(\"INF02__;INF02@E=1,S=1031,G=0,T=0,P=0:@R=A,S=1000,V={0}:R=B,S=1022,V={1}:R=C,S=1001|1,V={2}:R=D,S=1023,V={3}:R=E,S=1044,V={4}:R=F,S=1012|3,V=&lt;&gt;Situation:\";$G$1;N$2;$A22;N$3;$J$1)": 93,_x000D_
    "=RIK_AC(\"INF02__;INF02@E=1,S=1031,G=0,T=0,P=0:@R=A,S=1000,V={0}:R=B,S=1022,V={1}:R=C,S=1001|1,V={2}:R=D,S=1023,V={3}:R=E,S=1044,V={4}:R=F,S=1012|3,V=&lt;&gt;Situation:\";$G$1;M$2;$A22;M$3;$J$1)": 94,_x000D_
    "=RIK_AC(\"INF02__;INF02@E=1,S=1031,G=0,T=0,P=0:@R=A,S=1000,V={0}:R=B,S=1022,V={1}:R=C,S=1001|1,V={2}:R=D,S=1023,V={3}:R=E,S=1044,V={4}:R=F,S=1012|3,V=&lt;&gt;Situation:\";$G$1;N$2;$A21;N$3;$J$1)": 95,_x000D_
    "=RIK_AC(\"INF02__;INF02@E=1,S=1031,G=0,T=0,P=0:@R=A,S=1000,V={0}:R=B,S=1022,V={1}:R=C,S=1001|1,V={2}:R=D,S=1023,V={3}:R=E,S=1044,V={4}:R=F,S=1012|3,V=&lt;&gt;Situation:\";$G$1;M$2;$A21;M$3;$J$1)": 96,_x000D_
    "=RIK_AC(\"INF02__;INF02@E=1,S=1031,G=0,T=0,P=0:@R=A,S=1000,V={0}:R=B,S=1022,V={1}:R=C,S=1001|1,V={2}:R=D,S=1023,V={3}:R=E,S=1044,V={4}:R=F,S=1012|3,V=&lt;&gt;Situation:\";$G$1;N$2;$A20;N$3;$J$1)": 97,_x000D_
    "=RIK_AC(\"INF02__;INF02@E=1,S=1031,G=0,T=0,P=0:@R=A,S=1000,V={0}:R=B,S=1022,V={1}:R=C,S=1001|1,V={2}:R=D,S=1023,V={3}:R=E,S=1044,V={4}:R=F,S=1012|3,V=&lt;&gt;Situation:\";$G$1;M$2;$A20;M$3;$J$1)": 98,_x000D_
    "=RIK_AC(\"INF02__;INF02@E=1,S=1031,G=0,T=0,P=0:@R=A,S=1000,V={0}:R=B,S=1022,V={1}:R=C,S=1001|1,V={2}:R=D,S=1023,V={3}:R=E,S=1044,V={4}:R=F,S=1012|3,V=&lt;&gt;Situation:\";$G$1;N$2;$A19;N$3;$J$1)": 99,_x000D_
    "=RIK_AC(\"INF02__;INF02@E=1,S=1031,G=0,T=0,P=0:@R=A,S=1000,V={0}:R=B,S=1022,V={1}:R=C,S=1001|1,V={2}:R=D,S=1023,V={3}:R=E,S=1044,V={4}:R=F,S=1012|3,V=&lt;&gt;Situation:\";$G$1;M$2;$A19;M$3;$J$1)": 100,_x000D_
    "=RIK_AC(\"INF02__;INF02@E=1,S=1031,G=0,T=0,P=0:@R=A,S=1000,V={0}:R=B,S=1022,V={1}:R=C,S=1001|1,V={2}:R=D,S=1023,V={3}:R=E,S=1044,V={4}:R=F,S=1012|3,V=&lt;&gt;Situation:\";$G$1;N$2;$A18;N$3;$J$1)": 101,_x000D_
    "=RIK_AC(\"INF02__;INF02@E=1,S=1031,G=0,T=0,P=0:@R=A,S=1000,V={0}:R=B,S=1022,V={1}:R=C,S=1001|1,V={2}:R=D,S=1023,V={3}:R=E,S=1044,V={4}:R=F,S=1012|3,V=&lt;&gt;Situation:\";$G$1;M$2;$A18;M$3;$J$1)": 102,_x000D_
    "=RIK_AC(\"INF02__;INF02@E=1,S=1031,G=0,T=0,P=0:@R=A,S=1000,V={0}:R=B,S=1022,V={1}:R=C,S=1001|1,V={2}:R=D,S=1023,V={3}:R=E,S=1044,V={4}:R=F,S=1012|3,V=&lt;&gt;Situation:\";$G$1;N$2;$A17;N$3;$J$1)": 103,_x000D_
    "=RIK_AC(\"INF02__;INF02@E=1,S=1031,G=0,T=0,P=0:@R=A,S=1000,V={0}:R=B,S=1022,V={1}:R=C,S=1001|1,V={2}:R=D,S=1023,V={3}:R=E,S=1044,V={4}:R=F,S=1012|3,V=&lt;&gt;Situation:\";$G$1;M$2;$A17;M$3;$J$1)": 104,_x000D_
    "=RIK_AC(\"INF02__;INF02@E=1,S=1031,G=0,T=0,P=0:@R=A,S=1000,V={0}:R=B,S=1022,V={1}:R=C,S=1001|1,V={2}:R=D,S=1023,V={3}:R=E,S=1044,V={4}:R=F,S=1012|3,V=&lt;&gt;Situation:\";$G$1;N$2;$A16;N$3;$J$1)": 105,_x000D_
    "=RIK_AC(\"INF02__;INF02@E=1,S=1031,G=0,T=0,P=0:@R=A,S=1000,V={0}:R=B,S=1022,V={1}:R=C,S=1001|1,V={2}:R=D,S=1023,V={3}:R=E,S=1044,V={4}:R=F,S=1012|3,V=&lt;&gt;Situation:\";$G$1;M$2;$A16;M$3;$J$1)": 106,_x000D_
    "=RIK_AC(\"INF02__;INF02@E=1,S=1031,G=0,T=0,P=0:@R=A,S=1000,V={0}:R=B,S=1022,V={1}:R=C,S=1001|1,V={2}:R=D,S=1023,V={3}:R=E,S=1044,V={4}:R=F,S=1012|3,V=&lt;&gt;Situation:\";$G$1;D$2;$A28;D$3;$J$1)": 107,_x000D_
    "=RIK_AC(\"INF02__;INF02@E=1,S=1031,G=0,T=0,P=0:@R=A,S=1000,V={0}:R=B,S=1022,V={1}:R=C,S=1001|1,V={2}:R=D,S=1023,V={3}:R=E,S=1044,V={4}:R=F,S=1012|3,V=&lt;&gt;Situation:\";$G$1;C$2;$A28;C$3;$J$1)": 108,_x000D_
    "=RIK_AC(\"INF02__;INF02@E=1,S=1031,G=0,T=0,P=0:@R=A,S=1000,V={0}:R=B,S=1022,V={1}:R=C,S=1001|1,V={2}:R=D,S=1023,V={3}:R=E,S=1044,V={4}:R=F,S=1012|3,V=&lt;&gt;Situation:\";$G$1;D$2;$A27;D$3;$J$1)": 109,_x000D_
    "=RIK_AC(\"INF02__;INF02@E=1,S=1031,G=0,T=0,P=0:@R=A,S=1000,V={0}:R=B,S=1022,V={1}:R=C,S=1001|1,V={2}:R=D,S=1023,V={3}:R=E,S=1044,V={4}:R=F,S=1012|3,V=&lt;&gt;Situation:\";$G$1;C$2;$A27;C$3;$J$1)": 110,_x000D_
    "=RIK_AC(\"INF02__;INF02@E=1,S=1031,G=0,T=0,P=0:@R=A,S=1000,V={0}:R=B,S=1022,V={1}:R=C,S=1001|1,V={2}:R=D,S=1023,V={3}:R=E,S=1044,V={4}:R=F,S=1012|3,V=&lt;&gt;Situation:\";$G$1;D$2;$A26;D$3;$J$1)": 111,_x000D_
    "=RIK_AC(\"INF02__;INF02@E=1,S=1031,G=0,T=0,P=0:@R=A,S=1000,V={0}:R=B,S=1022,V={1}:R=C,S=1001|1,V={2}:R=D,S=1023,V={3}:R=E,S=1044,V={4}:R=F,S=1012|3,V=&lt;&gt;Situation:\";$G$1;C$2;$A26;C$3;$J$1)": 112,_x000D_
    "=RIK_AC(\"INF02__;INF02@E=1,S=1031,G=0,T=0,P=0:@R=A,S=1000,V={0}:R=B,S=1022,V={1}:R=C,S=1001|1,V={2}:R=D,S=1023,V={3}:R=E,S=1044,V={4}:R=F,S=1012|3,V=&lt;&gt;Situation:\";$G$1;D$2;$A25;D$3;$J$1)": 113,_x000D_
    "=RIK_AC(\"INF02__;INF02@E=1,S=1031,G=0,T=0,P=0:@R=A,S=1000,V={0}:R=B,S=1022,V={1}:R=C,S=1001|1,V={2}:R=D,S=1023,V={3}:R=E,S=1044,V={4}:R=F,S=1012|3,V=&lt;&gt;Situation:\";$G$1;C$2;$A25;C$3;$J$1)": 114,_x000D_
    "=RIK_AC(\"INF02__;INF02@E=1,S=1031,G=0,T=0,P=0:@R=A,S=1000,V={0}:R=B,S=1022,V={1}:R=C,S=1001|1,V={2}:R=D,S=1023,V={3}:R=E,S=1044,V={4}:R=F,S=1012|3,V=&lt;&gt;Situation:\";$G$1;D$2;$A24;D$3;$J$1)": 115,_x000D_
    "=RIK_AC(\"INF02__;INF02@E=1,S=1031,G=0,T=0,P=0:@R=A,S=1000,V={0}:R=B,S=1022,V={1}:R=C,S=1001|1,V={2}:R=D,S=1023,V={3}:R=E,S=1044,V={4}:R=F,S=1012|3,V=&lt;&gt;Situation:\";$G$1;C$2;$A24;C$3;$J$1)": 116,_x000D_
    "=RIK_AC(\"INF02__;INF02@E=1,S=1031,G=0,T=0,P=0:@R=A,S=1000,V={0}:R=B,S=1022,V={1}:R=C,S=1001|1,V={2}:R=D,S=1023,V={3}:R=E,S=1044,V={4}:R=F,S=1012|3,V=&lt;&gt;Situation:\";$G$1;D$2;$A23;D$3;$J$1)": 117,_x000D_
    "=RIK_AC(\"INF02__;INF02@E=1,S=1031,G=0,T=0,P=0:@R=A,S=1000,V={0}:R=B,S=1022,V={1}:R=C,S=1001|1,V={2}:R=D,S=1023,V={3}:R=E,S=1044,V={4}:R=F,S=1012|3,V=&lt;&gt;Situation:\";$G$1;C$2;$A23;C$3;$J$1)": 118,_x000D_
    "=RIK_AC(\"INF02__;INF02@E=1,S=1031,G=0,T=0,P=0:@R=A,S=1000,V={0}:R=B,S=1022,V={1}:R=C,S=1001|1,V={2}:R=D,S=1023,V={3}:R=E,S=1044,V={4}:R=F,S=1012|3,V=&lt;&gt;Situation:\";$G$1;D$2;$A22;D$3;$J$1)": 119,_x000D_
    "=RIK_AC(\"INF02__;INF02@E=1,S=1031,G=0,T=0,P=0:@R=A,S=1000,V={0}:R=B,S=1022,V={1}:R=C,S=1001|1,V={2}:R=D,S=1023,V={3}:R=E,S=1044,V={4}:R=F,S=1012|3,V=&lt;&gt;Situation:\";$G$1;C$2;$A22;C$3;$J$1)": 120,_x000D_
    "=RIK_AC(\"INF02__;INF02@E=1,S=1031,G=0,T=0,P=0:@R=A,S=1000,V={0}:R=B,S=1022,V={1}:R=C,S=1001|1,V={2}:R=D,S=1023,V={3}:R=E,S=1044,V={4}:R=F,S=1012|3,V=&lt;&gt;Situation:\";$G$1;D$2;$A21;D$3;$J$1)": 121,_x000D_
    "=RIK_AC(\"INF02__;INF02@E=1,S=1031,G=0,T=0,P=0:@R=A,S=1000,V={0}:R=B,S=1022,V={1}:R=C,S=1001|1,V={2}:R=D,S=1023,V={3}:R=E,S=1044,V={4}:R=F,S=1012|3,V=&lt;&gt;Situation:\";$G$1;C$2;$A21;C$3;$J$1)": 122,_x000D_
    "=RIK_AC(\"INF02__;INF02@E=1,S=1031,G=0,T=0,P=0:@R=A,S=1000,V={0}:R=B,S=1022,V={1}:R=C,S=1001|1,V={2}:R=D,S=1023,V={3}:R=E,S=1044,V={4}:R=F,S=1012|3,V=&lt;&gt;Situation:\";$G$1;D$2;$A20;D$3;$J$1)": 123,_x000D_
    "=RIK_AC(\"INF02__;INF02@E=1,S=1031,G=0,T=0,P=0:@R=A,S=1000,V={0}:R=B,S=1022,V={1}:R=C,S=1001|1,V={2}:R=D,S=1023,V={3}:R=E,S=1044,V={4}:R=F,S=1012|3,V=&lt;&gt;Situation:\";$G$1;C$2;$A20;C$3;$J$1)": 124,_x000D_
    "=RIK_AC(\"INF02__;INF02@E=1,S=1031,G=0,T=0,P=0:@R=A,S=1000,V={0}:R=B,S=1022,V={1}:R=C,S=1001|1,V={2}:R=D,S=1023,V={3}:R=E,S=1044,V={4}:R=F,S=1012|3,V=&lt;&gt;Situation:\";$G$1;D$2;$A19;D$3;$J$1)": 125,_x000D_
    "=RIK_AC(\"INF02__;INF02@E=1,S=1031,G=0,T=0,P=0:@R=A,S=1000,V={0}:R=B,S=1022,V={1}:R=C,S=1001|1,V={2}:R=D,S=1023,V={3}:R=E,S=1044,V={4}:R=F,S=1012|3,V=&lt;&gt;Situation:\";$G$1;C$2;$A19;C$3;$J$1)": 126,_x000D_
    "=RIK_AC(\"INF02__;INF02@E=1,S=1031,G=0,T=0,P=0:@R=A,S=1000,V={0}:R=B,S=1022,V={1}:R=C,S=1001|1,V={2}:R=D,S=1023,V={3}:R=E,S=1044,V={4}:R=F,S=1012|3,V=&lt;&gt;Situation:\";$G$1;D$2;$A18;D$3;$J$1)": 127,_x000D_
    "=RIK_AC(\"INF02__;INF02@E=1,S=1031,G=0,T=0,P=0:@R=A,S=1000,V={0}:R=B,S=1022,V={1}:R=C,S=1001|1,V={2}:R=D,S=1023,V={3}:R=E,S=1044,V={4}:R=F,S=1012|3,V=&lt;&gt;Situation:\";$G$1;C$2;$A18;C$3;$J$1)": 128,_x000D_
    "=RIK_AC(\"INF02__;INF02@E=1,S=1031,G=0,T=0,P=0:@R=A,S=1000,V={0}:R=B,S=1022,V={1}:R=C,S=1001|1,V={2}:R=D,S=1023,V={3}:R=E,S=1044,V={4}:R=F,S=1012|3,V=&lt;&gt;Situation:\";$G$1;D$2;$A17;D$3;$J$1)": 129,_x000D_
    "=RIK_AC(\"INF02__;INF02@E=1,S=1031,G=0,T=0,P=0:@R=A,S=1000,V={0}:R=B,S=1022,V={1}:R=C,S=1001|1,V={2}:R=D,S=1023,V={3}:R=E,S=1044,V={4}:R=F,S=1012|3,V=&lt;&gt;Situation:\";$G$1;C$2;$A17;C$3;$J$1)": 130,_x000D_
    "=RIK_AC(\"INF02__;INF02@E=1,S=1031,G=0,T=0,P=0:@R=A,S=1000,V={0}:R=B,S=1022,V={1}:R=C,S=1001|1,V={2}:R=D,S=1023,V={3}:R=E,S=1044,V={4}:R=F,S=1012|3,V=&lt;&gt;Situation:\";$G$1;D$2;$A16;D$3;$J$1)": 131,_x000D_
    "=RIK_AC(\"INF02__;INF02@E=1,S=1031,G=0,T=0,P=0:@R=A,S=1000,V={0}:R=B,S=1022,V={1}:R=C,S=1001|1,V={2}:R=D,S=1023,V={3}:R=E,S=1044,V={4}:R=F,S=1012|3,V=&lt;&gt;Situation:\";$G$1;C$2;$A16;C$3;$J$1)": 132,_x000D_
    "=RIK_AC(\"INF02__;INF02@E=1,S=1031,G=0,T=0,P=0:@R=A,S=1000,V={0}:R=B,S=1022,V={1}:R=C,S=1001|1,V={2}:R=D,S=1023,V={3}:R=E,S=1044,V={4}:R=F,S=1012|3,V=&lt;&gt;Situation:\";$G$1;N$2;$A14;N$3;$J$1)": 133,_x000D_
    "=RIK_AC(\"INF02__;INF02@E=1,S=1031,G=0,T=0,P=0:@R=A,S=1000,V={0}:R=B,S=1022,V={1}:R=C,S=1001|1,V={2}:R=D,S=1023,V={3}:R=E,S=1044,V={4}:R=F,S=1012|3,V=&lt;&gt;Situation:\";$G$1;M$2;$A14;M$3;$J$1)": 134,_x000D_
    "=RIK_AC(\"INF02__;INF02@E=1,S=1031,G=0,T=0,P=0:@R=A,S=1000,V={0}:R=B,S=1022,V={1}:R=C,S=1001|1,V={2}:R=D,S=1023,V={3}:R=E,S=1044,V={4}:R=F,S=1012|3,V=&lt;&gt;Situation:\";$G$1;N$2;$A13;N$3;$J$1)": 135,_x000D_
    "=RIK_AC(\"INF02__;INF02@E=1,S=1031,G=0,T=0,P=0:@R=A,S=1000,V={0}:R=B,S=1022,V={1}:R=C,S=1001|1,V={2}:R=D,S=1023,V={3}:R=E,S=1044,V={4}:R=F,S=1012|3,V=&lt;&gt;Situation:\";$G$1;M$2;$A13;M$3;$J$1)": 136,_x000D_
    "=RIK_AC(\"INF02__;INF02@E=1,S=1031,G=0,T=0,P=0:@R=A,S=1000,V={0}:R=B,S=1022,V={1}:R=C,S=1001|1,V={2}:R=D,S=1023,V={3}:R=E,S=1044,V={4}:R=F,S=1012|3,V=&lt;&gt;Situation:\";$G$1;N$2;$A12;N$3;$J$1)": 137,_x000D_
    "=RIK_AC(\"INF02__;INF02@E=1,S=1031,G=0,T=0,P=0:@R=A,S=1000,V={0}:R=B,S=1022,V={1}:R=C,S=1001|1,V={2}:R=D,S=1023,V={3}:R=E,S=1044,V={4}:R=F,S=1012|3,V=&lt;&gt;Situation:\";$G$1;M$2;$A12;M$3;$J$1)": 138,_x000D_
    "=RIK_AC(\"INF02__;INF02@E=1,S=1031,G=0,T=0,P=0:@R=A,S=1000,V={0}:R=B,S=1022,V={1}:R=C,S=1001|1,V={2}:R=D,S=1023,V={3}:R=E,S=1044,V={4}:R=F,S=1012|3,V=&lt;&gt;Situation:\";$G$1;N$2;$A11;N$3;$J$1)": 139,_x000D_
    "=RIK_AC(\"INF02__;INF02@E=1,S=1031,G=0,T=0,P=0:@R=A,S=1000,V={0}:R=B,S=1022,V={1}:R=C,S=1001|1,V={2}:R=D,S=1023,V={3}:R=E,S=1044,V={4}:R=F,S=1012|3,V=&lt;&gt;Situation:\";$G$1;M$2;$A11;M$3;$J$1)": 140,_x000D_
    "=RIK_AC(\"INF02__;INF02@E=1,S=1031,G=0,T=0,P=0:@R=A,S=1000,V={0}:R=B,S=1022,V={1}:R=C,S=1001|1,V={2}:R=D,S=1023,V={3}:R=E,S=1044,V={4}:R=F,S=1012|3,V=&lt;&gt;Situation:\";$G$1;N$2;$A10;N$3;$J$1)": 141,_x000D_
    "=RIK_AC(\"INF02__;INF02@E=1,S=1031,G=0,T=0,P=0:@R=A,S=1000,V={0}:R=B,S=1022,V={1}:R=C,S=1001|1,V={2}:R=D,S=1023,V={3}:R=E,S=1044,V={4}:R=F,S=1012|3,V=&lt;&gt;Situation:\";$G$1;M$2;$A10;M$3;$J$1)": 142,_x000D_
    "=RIK_AC(\"INF02__;INF02@E=1,S=1031,G=0,T=0,P=0:@R=A,S=1000,V={0}:R=B,S=1022,V={1}:R=C,S=1001|1,V={2}:R=D,S=1023,V={3}:R=E,S=1044,V={4}:R=F,S=1012|3,V=&lt;&gt;Situation:\";$G$1;D$2;$A14;D$3;$J$1)": 143,_x000D_
    "=RIK_AC(\"INF02__;INF02@E=1,S=1031,G=0,T=0,P=0:@R=A,S=1000,V={0}:R=B,S=1022,V={1}:R=C,S=1001|1,V={2}:R=D,S=1023,V={3}:R=E,S=1044,V={4}:R=F,S=1012|3,V=&lt;&gt;Situation:\";$G$1;C$2;$A14;C$3;$J$1)": 144,_x000D_
    "=RIK_AC(\"INF02__;INF02@E=1,S=1031,G=0,T=0,P=0:@R=A,S=1000,V={0}:R=B,S=1022,V={1}:R=C,S=1001|1,V={2}:R=D,S=1023,V={3}:R=E,S=1044,V={4}:R=F,S=1012|3,V=&lt;&gt;Situation:\";$G$1;D$2;$A13;D$3;$J$1)": 145,_x000D_
    "=RIK_AC(\"INF02__;INF02@E=1,S=1031,G=0,T=0,P=0:@R=A,S=1000,V={0}:R=B,S=1022,V={1}:R=C,S=1001|1,V={2}:R=D,S=1023,V={3}:R=E,S=1044,V={4}:R=F,S=1012|3,V=&lt;&gt;Situation:\";$G$1;C$2;$A13;C$3;$J$1)": 146,_x000D_
    "=RIK_AC(\"INF02__;INF02@E=1,S=1031,G=0,T=0,P=0:@R=A,S=1000,V={0}:R=B,S=1022,V={1}:R=C,S=1001|1,V={2}:R=D,S=1023,V={3}:R=E,S=1044,V={4}:R=F,S=1012|3,V=&lt;&gt;Situation:\";$G$1;D$2;$A12;D$3;$J$1)": 147,_x000D_
    "=RIK_AC(\"INF02__;INF02@E=1,S=1031,G=0,T=0,P=0:@R=A,S=1000,V={0}:R=B,S=1022,V={1}:R=C,S=1001|1,V={2}:R=D,S=1023,V={3}:R=E,S=1044,V={4}:R=F,S=1012|3,V=&lt;&gt;Situation:\";$G$1;C$2;$A12;C$3;$J$1)": 148,_x000D_
    "=RIK_AC(\"INF02__;INF02@E=1,S=1031,G=0,T=0,P=0:@R=A,S=1000,V={0}:R=B,S=1022,V={1}:R=C,S=1001|1,V={2}:R=D,S=1023,V={3}:R=E,S=1044,V={4}:R=F,S=1012|3,V=&lt;&gt;Situation:\";$G$1;D$2;$A11;D$3;$J$1)": 149,_x000D_
    "=RIK_AC(\"INF02__;INF02@E=1,S=1031,G=0,T=0,P=0:@R=A,S=1000,V={0}:R=B,S=1022,V={1}:R=C,S=1001|1,V={2}:R=D,S=1023,V={3}:R=E,S=1044,V={4}:R=F,S=1012|3,V=&lt;&gt;Situation:\";$G$1;C$2;$A11;C$3;$J$1)": 150,_x000D_
    "=RIK_AC(\"INF02__;INF02@E=1,S=1031,G=0,T=0,P=0:@R=A,S=1000,V={0}:R=B,S=1022,V={1}:R=C,S=1001|1,V={2}:R=D,S=1023,V={3}:R=E,S=1044,V={4}:R=F,S=1012|3,V=&lt;&gt;Situation:\";$G$1;D$2;$A10;D$3;$J$1)": 151,_x000D_
    "=RIK_AC(\"INF02__;INF02@E=1,S=1031,G=0,T=0,P=0:@R=A,S=1000,V={0}:R=B,S=1022,V={1}:R=C,S=1001|1,V={2}:R=D,S=1023,V={3}:R=E,S=1044,V={4}:R=F,S=1012|3,V=&lt;&gt;Situation:\";$G$1;C$2;$A10;C$3;$J$1)": 152,_x000D_
    "=RIK_AC(\"INF02__;INF02@E=1,S=1031,G=0,T=0,P=0:@R=A,S=1000,V={0}:R=B,S=1022,V={1}:R=C,S=1001|1,V={2}:R=D,S=1023,V={3}:R=E,S=1044,V={4}:R=F,S=1012|3,V=&lt;&gt;Situation:\";$G$1;N$2;$A8;N$3;$J$1)": 153,_x000D_
    "=RIK_AC(\"INF02__;INF02@E=1,S=1031,G=0,T=0,P=0:@R=A,S=1000,V={0}:R=B,S=1022,V={1}:R=C,S=1001|1,V={2}:R=D,S=1023,V={3}:R=E,S=1044,V={4}:R=F,S=1012|3,V=&lt;&gt;Situation:\";$G$1;M$2;$A8;M$3;$J$1)": 154,_x000D_
    "=RIK_AC(\"INF02__;INF02@E=1,S=1031,G=0,T=0,P=0:@R=A,S=1000,V={0}:R=B,S=1022,V={1}:R=C,S=1001|1,V={2}:R=D,S=1023,V={3}:R=E,S=1044,V={4}:R=F,S=1012|3,V=&lt;&gt;Situation:\";$G$1;N$2;$A7;N$3;$J$1)": 155,_x000D_
    "=RIK_AC(\"INF02__;INF02@E=1,S=1031,G=0,T=0,P=0:@R=A,S=1000,V={0}:R=B,S=1022,V={1}:R=C,S=1001|1,V={2}:R=D,S=1023,V={3}:R=E,S=1044,V={4}:R=F,S=1012|3,V=&lt;&gt;Situation:\";$G$1;M$2;$A7;M$3;$J$1)": 156,_x000D_
    "=RIK_AC(\"INF02__;INF02@E=1,S=1031,G=0,T=0,P=0:@R=A,S=1000,V={0}:R=B,S=1022,V={1}:R=C,S=1001|1,V={2}:R=D,S=1023,V={3}:R=E,S=1044,V={4}:R=F,S=1012|3,V=&lt;&gt;Situation:\";$G$1;N$2;$A6;N$3;$J$1)": 157,_x000D_
    "=RIK_AC(\"INF02__;INF02@E=1,S=1031,G=0,T=0,P=0:@R=A,S=1000,V={0}:R=B,S=1022,V={1}:R=C,S=1001|1,V={2}:R=D,S=1023,V={3}:R=E,S=1044,V={4}:R=F,S=1012|3,V=&lt;&gt;Situation:\";$G$1;M$2;$A6;M$3;$J$1)": 158,_x000D_
    "=RIK_AC(\"INF02__;INF02@E=1,S=1031,G=0,T=0,P=0:@R=A,S=1000,V={0}:R=B,S=1022,V={1}:R=C,S=1001|1,V={2}:R=D,S=1023,V={3}:R=E,S=1044,V={4}:R=F,S=1012|3,V=&lt;&gt;Situation:\";$G$1;D$2;$A8;D$3;$J$1)": 159,_x000D_
    "=RIK_AC(\"INF02__;INF02@E=1,S=1031,G=0,T=0,P=0:@R=A,S=1000,V={0}:R=B,S=1022,V={1}:R=C,S=1001|1,V={2}:R=D,S=1023,V={3}:R=E,S=1044,V={4}:R=F,S=1012|3,V=&lt;&gt;Situation:\";$G$1;C$2;$A8;C$3;$J$1)": 160,_x000D_
    "=RIK_AC(\"INF02__;INF02@E=1,S=1031,G=0,T=0,P=0:@R=A,S=1000,V={0}:R=B,S=1022,V={1}:R=C,S=1001|1,V={2}:R=D,S=1023,V={3}:R=E,S=1044,V={4}:R=F,S=1012|3,V=&lt;&gt;Situation:\";$G$1;D$2;$A7;D$3;$J$1)": 161,_x000D_
    "=RIK_AC(\"INF02__;INF02@E=1,S=1031,G=0,T=0,P=0:@R=A,S=1000,V={0}:R=B,S=1022,V={1}:R=C,S=1001|1,V={2}:R=D,S=1023,V={3}:R=E,S=1044,V={4}:R=F,S=1012|3,V=&lt;&gt;Situation:\";$G$1;C$2;$A7;C$3;$J$1)": 162,_x000D_
    "=RIK_AC(\"INF02__;INF02@E=1,S=1031,G=0,T=0,P=0:@R=A,S=1000,V={0}:R=B,S=1022,V={1}:R=C,S=1001|1,V={2}:R=D,S=1023,V={3}:R=E,S=1044,V={4}:R</t>
  </si>
  <si>
    <t>=F,S=1012|3,V=&lt;&gt;Situation:\";$G$1;D$2;$A6;D$3;$J$1)": 163,_x000D_
    "=RIK_AC(\"INF02__;INF02@E=1,S=1031,G=0,T=0,P=0:@R=A,S=1000,V={0}:R=B,S=1022,V={1}:R=C,S=1001|1,V={2}:R=D,S=1023,V={3}:R=E,S=1044,V={4}:R=F,S=1012|3,V=&lt;&gt;Situation:\";$G$1;C$2;$A6;C$3;$J$1)": 164,_x000D_
    "=RIK_AC(\"INF06__;INF02@E=4,S=1019,G=0,T=0,P=0:@R=A,S=1019,V={0}:\";$D$1)": 165_x000D_
  },_x000D_
  "ItemPool": {_x000D_
    "Items": {_x000D_
      "1": {_x000D_
        "$type": "Inside.Core.Formula.Definition.DefinitionAC, Inside.Core.Formula",_x000D_
        "ID": 1,_x000D_
        "Results": [_x000D_
          [_x000D_
            0.0_x000D_
          ]_x000D_
        ],_x000D_
        "Statistics": {_x000D_
          "CreationDate": "2019-10-11T16:14:28.8450787+02:00",_x000D_
          "LastRefreshDate": "2019-10-11T16:21:23.6511361+02:00",_x000D_
          "TotalRefreshCount": 3,_x000D_
          "CustomInfo": {}_x000D_
        }_x000D_
      },_x000D_
      "2": {_x000D_
        "$type": "Inside.Core.Formula.Definition.DefinitionAC, Inside.Core.Formula",_x000D_
        "ID": 2,_x000D_
        "Results": [_x000D_
          [_x000D_
            0.0_x000D_
          ]_x000D_
        ],_x000D_
        "Statistics": {_x000D_
          "CreationDate": "2019-10-11T16:14:28.8616545+02:00",_x000D_
          "LastRefreshDate": "2019-10-11T16:21:23.5678252+02:00",_x000D_
          "TotalRefreshCount": 3,_x000D_
          "CustomInfo": {}_x000D_
        }_x000D_
      },_x000D_
      "3": {_x000D_
        "$type": "Inside.Core.Formula.Definition.DefinitionAC, Inside.Core.Formula",_x000D_
        "ID": 3,_x000D_
        "Results": [_x000D_
          [_x000D_
            0.0_x000D_
          ]_x000D_
        ],_x000D_
        "Statistics": {_x000D_
          "CreationDate": "2019-10-11T16:14:28.8616545+02:00",_x000D_
          "LastRefreshDate": "2019-10-11T16:21:23.6511361+02:00",_x000D_
          "TotalRefreshCount": 3,_x000D_
          "CustomInfo": {}_x000D_
        }_x000D_
      },_x000D_
      "4": {_x000D_
        "$type": "Inside.Core.Formula.Definition.DefinitionAC, Inside.Core.Formula",_x000D_
        "ID": 4,_x000D_
        "Results": [_x000D_
          [_x000D_
            0.0_x000D_
          ]_x000D_
        ],_x000D_
        "Statistics": {_x000D_
          "CreationDate": "2019-10-11T16:14:28.8616545+02:00",_x000D_
          "LastRefreshDate": "2019-10-11T16:21:23.5678252+02:00",_x000D_
          "TotalRefreshCount": 3,_x000D_
          "CustomInfo": {}_x000D_
        }_x000D_
      },_x000D_
      "5": {_x000D_
        "$type": "Inside.Core.Formula.Definition.DefinitionAC, Inside.Core.Formula",_x000D_
        "ID": 5,_x000D_
        "Results": [_x000D_
          [_x000D_
            0.0_x000D_
          ]_x000D_
        ],_x000D_
        "Statistics": {_x000D_
          "CreationDate": "2019-10-11T16:14:28.8616545+02:00",_x000D_
          "LastRefreshDate": "2019-10-11T16:21:23.4674007+02:00",_x000D_
          "TotalRefreshCount": 3,_x000D_
          "CustomInfo": {}_x000D_
        }_x000D_
      },_x000D_
      "6": {_x000D_
        "$type": "Inside.Core.Formula.Definition.DefinitionAC, Inside.Core.Formula",_x000D_
        "ID": 6,_x000D_
        "Results": [_x000D_
          [_x000D_
            0.0_x000D_
          ]_x000D_
        ],_x000D_
        "Statistics": {_x000D_
          "CreationDate": "2019-10-11T16:14:28.8616545+02:00",_x000D_
          "LastRefreshDate": "2019-10-11T16:21:23.7340871+02:00",_x000D_
          "TotalRefreshCount": 3,_x000D_
          "CustomInfo": {}_x000D_
        }_x000D_
      },_x000D_
      "7": {_x000D_
        "$type": "Inside.Core.Formula.Definition.DefinitionAC, Inside.Core.Formula",_x000D_
        "ID": 7,_x000D_
        "Results": [_x000D_
          [_x000D_
            0.0_x000D_
          ]_x000D_
        ],_x000D_
        "Statistics": {_x000D_
          "CreationDate": "2019-10-11T16:14:28.8616545+02:00",_x000D_
          "LastRefreshDate": "2019-10-11T16:21:23.4674007+02:00",_x000D_
          "TotalRefreshCount": 3,_x000D_
          "CustomInfo": {}_x000D_
        }_x000D_
      },_x000D_
      "8": {_x000D_
        "$type": "Inside.Core.Formula.Definition.DefinitionAC, Inside.Core.Formula",_x000D_
        "ID": 8,_x000D_
        "Results": [_x000D_
          [_x000D_
            0.0_x000D_
          ]_x000D_
        ],_x000D_
        "Statistics": {_x000D_
          "CreationDate": "2019-10-11T16:14:28.8616545+02:00",_x000D_
          "LastRefreshDate": "2019-10-11T16:21:23.7340871+02:00",_x000D_
          "TotalRefreshCount": 3,_x000D_
          "CustomInfo": {}_x000D_
        }_x000D_
      },_x000D_
      "9": {_x000D_
        "$type": "Inside.Core.Formula.Definition.DefinitionAC, Inside.Core.Formula",_x000D_
        "ID": 9,_x000D_
        "Results": [_x000D_
          [_x000D_
            0.0_x000D_
          ]_x000D_
        ],_x000D_
        "Statistics": {_x000D_
          "CreationDate": "2019-10-11T16:14:28.8783276+02:00",_x000D_
          "LastRefreshDate": "2019-10-11T16:21:23.6511361+02:00",_x000D_
          "TotalRefreshCount": 3,_x000D_
          "CustomInfo": {}_x000D_
        }_x000D_
      },_x000D_
      "10": {_x000D_
        "$type": "Inside.Core.Formula.Definition.DefinitionAC, Inside.Core.Formula",_x000D_
        "ID": 10,_x000D_
        "Results": [_x000D_
          [_x000D_
            -69.44_x000D_
          ]_x000D_
        ],_x000D_
        "Statistics": {_x000D_
          "CreationDate": "2019-10-11T16:14:28.8783276+02:00",_x000D_
          "LastRefreshDate": "2019-10-11T16:21:23.5678252+02:00",_x000D_
          "TotalRefreshCount": 3,_x000D_
          "CustomInfo": {}_x000D_
        }_x000D_
      },_x000D_
      "11": {_x000D_
        "$type": "Inside.Core.Formula.Definition.DefinitionAC, Inside.Core.Formula",_x000D_
        "ID": 11,_x000D_
        "Results": [_x000D_
          [_x000D_
            0.0_x000D_
          ]_x000D_
        ],_x000D_
        "Statistics": {_x000D_
          "CreationDate": "2019-10-11T16:14:28.8783276+02:00",_x000D_
          "LastRefreshDate": "2019-10-11T16:21:23.6344141+02:00",_x000D_
          "TotalRefreshCount": 3,_x000D_
          "CustomInfo": {}_x000D_
        }_x000D_
      },_x000D_
      "12": {_x000D_
        "$type": "Inside.Core.Formula.Definition.DefinitionAC, Inside.Core.Formula",_x000D_
        "ID": 12,_x000D_
        "Results": [_x000D_
          [_x000D_
            0.0_x000D_
          ]_x000D_
        ],_x000D_
        "Statistics": {_x000D_
          "CreationDate": "2019-10-11T16:14:28.8783276+02:00",_x000D_
          "LastRefreshDate": "2019-10-11T16:21:23.5678252+02:00",_x000D_
          "TotalRefreshCount": 3,_x000D_
          "CustomInfo": {}_x000D_
        }_x000D_
      },_x000D_
      "13": {_x000D_
        "$type": "Inside.Core.Formula.Definition.DefinitionAC, Inside.Core.Formula",_x000D_
        "ID": 13,_x000D_
        "Results": [_x000D_
          [_x000D_
            0.0_x000D_
          ]_x000D_
        ],_x000D_
        "Statistics": {_x000D_
          "CreationDate": "2019-10-11T16:14:28.8783276+02:00",_x000D_
          "LastRefreshDate": "2019-10-11T16:21:23.6344141+02:00",_x000D_
          "TotalRefreshCount": 3,_x000D_
          "CustomInfo": {}_x000D_
        }_x000D_
      },_x000D_
      "14": {_x000D_
        "$type": "Inside.Core.Formula.Definition.DefinitionAC, Inside.Core.Formula",_x000D_
        "ID": 14,_x000D_
        "Results": [_x000D_
          [_x000D_
            0.0_x000D_
          ]_x000D_
        ],_x000D_
        "Statistics": {_x000D_
          "CreationDate": "2019-10-11T16:14:28.8939565+02:00",_x000D_
          "LastRefreshDate": "2019-10-11T16:21:23.5678252+02:00",_x000D_
          "TotalRefreshCount": 3,_x000D_
          "CustomInfo": {}_x000D_
        }_x000D_
      },_x000D_
      "15": {_x000D_
        "$type": "Inside.Core.Formula.Definition.DefinitionAC, Inside.Core.Formula",_x000D_
        "ID": 15,_x000D_
        "Results": [_x000D_
          [_x000D_
            0.0_x000D_
          ]_x000D_
        ],_x000D_
        "Statistics": {_x000D_
          "CreationDate": "2019-10-11T16:14:28.9116817+02:00",_x000D_
          "LastRefreshDate": "2019-10-11T16:21:23.4674007+02:00",_x000D_
          "TotalRefreshCount": 3,_x000D_
          "CustomInfo": {}_x000D_
        }_x000D_
      },_x000D_
      "16": {_x000D_
        "$type": "Inside.Core.Formula.Definition.DefinitionAC, Inside.Core.Formula",_x000D_
        "ID": 16,_x000D_
        "Results": [_x000D_
          [_x000D_
            0.0_x000D_
          ]_x000D_
        ],_x000D_
        "Statistics": {_x000D_
          "CreationDate": "2019-10-11T16:14:28.9116817+02:00",_x000D_
          "LastRefreshDate": "2019-10-11T16:21:23.7340871+02:00",_x000D_
          "TotalRefreshCount": 3,_x000D_
          "CustomInfo": {}_x000D_
        }_x000D_
      },_x000D_
      "17": {_x000D_
        "$type": "Inside.Core.Formula.Definition.DefinitionAC, Inside.Core.Formula",_x000D_
        "ID": 17,_x000D_
        "Results": [_x000D_
          [_x000D_
            0.0_x000D_
          ]_x000D_
        ],_x000D_
        "Statistics": {_x000D_
          "CreationDate": "2019-10-11T16:14:28.9116817+02:00",_x000D_
          "LastRefreshDate": "2019-10-11T16:21:23.4674007+02:00",_x000D_
          "TotalRefreshCount": 3,_x000D_
          "CustomInfo": {}_x000D_
        }_x000D_
      },_x000D_
      "18": {_x000D_
        "$type": "Inside.Core.Formula.Definition.DefinitionAC, Inside.Core.Formula",_x000D_
        "ID": 18,_x000D_
        "Results": [_x000D_
          [_x000D_
            0.0_x000D_
          ]_x000D_
        ],_x000D_
        "Statistics": {_x000D_
          "CreationDate": "2019-10-11T16:14:28.9116817+02:00",_x000D_
          "LastRefreshDate": "2019-10-11T16:21:23.7340871+02:00",_x000D_
          "TotalRefreshCount": 3,_x000D_
          "CustomInfo": {}_x000D_
        }_x000D_
      },_x000D_
      "19": {_x000D_
        "$type": "Inside.Core.Formula.Definition.DefinitionAC, Inside.Core.Formula",_x000D_
        "ID": 19,_x000D_
        "Results": [_x000D_
          [_x000D_
            0.0_x000D_
          ]_x000D_
        ],_x000D_
        "Statistics": {_x000D_
          "CreationDate": "2019-10-11T16:14:28.9116817+02:00",_x000D_
          "LastRefreshDate": "2019-10-11T16:21:23.4674007+02:00",_x000D_
          "TotalRefreshCount": 3,_x000D_
          "CustomInfo": {}_x000D_
        }_x000D_
      },_x000D_
      "20": {_x000D_
        "$type": "Inside.Core.Formula.Definition.DefinitionAC, Inside.Core.Formula",_x000D_
        "ID": 20,_x000D_
        "Results": [_x000D_
          [_x000D_
            0.0_x000D_
          ]_x000D_
        ],_x000D_
        "Statistics": {_x000D_
          "CreationDate": "2019-10-11T16:14:28.9283507+02:00",_x000D_
          "LastRefreshDate": "2019-10-11T16:21:23.7340871+02:00",_x000D_
          "TotalRefreshCount": 3,_x000D_
          "CustomInfo": {}_x000D_
        }_x000D_
      },_x000D_
      "21": {_x000D_
        "$type": "Inside.Core.Formula.Definition.DefinitionAC, Inside.Core.Formula",_x000D_
        "ID": 21,_x000D_
        "Results": [_x000D_
          [_x000D_
            0.0_x000D_
          ]_x000D_
        ],_x000D_
        "Statistics": {_x000D_
          "CreationDate": "2019-10-11T16:14:28.9283507+02:00",_x000D_
          "LastRefreshDate": "2019-10-11T16:21:23.6344141+02:00",_x000D_
          "TotalRefreshCount": 3,_x000D_
          "CustomInfo": {}_x000D_
        }_x000D_
      },_x000D_
      "22": {_x000D_
        "$type": "Inside.Core.Formula.Definition.DefinitionAC, Inside.Core.Formula",_x000D_
        "ID": 22,_x000D_
        "Results": [_x000D_
          [_x000D_
            0.0_x000D_
          ]_x000D_
        ],_x000D_
        "Statistics": {_x000D_
          "CreationDate": "2019-10-11T16:14:28.9283507+02:00",_x000D_
          "LastRefreshDate": "2019-10-11T16:21:23.5678252+02:00",_x000D_
          "TotalRefreshCount": 3,_x000D_
          "CustomInfo": {}_x000D_
        }_x000D_
      },_x000D_
      "23": {_x000D_
        "$type": "Inside.Core.Formula.Definition.DefinitionAC, Inside.Core.Formula",_x000D_
        "ID": 23,_x000D_
        "Results": [_x000D_
          [_x000D_
            0.0_x000D_
          ]_x000D_
        ],_x000D_
        "Statistics": {_x000D_
          "CreationDate": "2019-10-11T16:14:28.9283507+02:00",_x000D_
          "LastRefreshDate": "2019-10-11T16:21:23.6344141+02:00",_x000D_
          "TotalRefreshCount": 3,_x000D_
          "CustomInfo": {}_x000D_
        }_x000D_
      },_x000D_
      "24": {_x000D_
        "$type": "Inside.Core.Formula.Definition.DefinitionAC, Inside.Core.Formula",_x000D_
        "ID": 24,_x000D_
        "Results": [_x000D_
          [_x000D_
            0.0_x000D_
          ]_x000D_
        ],_x000D_
        "Statistics": {_x000D_
          "CreationDate": "2019-10-11T16:14:28.9283507+02:00",_x000D_
          "LastRefreshDate": "2019-10-11T16:21:23.5678252+02:00",_x000D_
          "TotalRefreshCount": 3,_x000D_
          "CustomInfo": {}_x000D_
        }_x000D_
      },_x000D_
      "25": {_x000D_
        "$type": "Inside.Core.Formula.Definition.DefinitionAC, Inside.Core.Formula",_x000D_
        "ID": 25,_x000D_
        "Results": [_x000D_
          [_x000D_
            0.0_x000D_
          ]_x000D_
        ],_x000D_
        "Statistics": {_x000D_
          "CreationDate": "2019-10-11T16:14:28.9283507+02:00",_x000D_
          "LastRefreshDate": "2019-10-11T16:21:23.6344141+02:00",_x000D_
          "TotalRefreshCount": 3,_x000D_
          "CustomInfo": {}_x000D_
        }_x000D_
      },_x000D_
      "26": {_x000D_
        "$type": "Inside.Core.Formula.Definition.DefinitionAC, Inside.Core.Formula",_x000D_
        "ID": 26,_x000D_
        "Results": [_x000D_
          [_x000D_
            0.0_x000D_
          ]_x000D_
        ],_x000D_
        "Statistics": {_x000D_
          "CreationDate": "2019-10-11T16:14:28.9450343+02:00",_x000D_
          "LastRefreshDate": "2019-10-11T16:21:23.551193+02:00",_x000D_
          "TotalRefreshCount": 3,_x000D_
          "CustomInfo": {}_x000D_
        }_x000D_
      },_x000D_
      "27": {_x000D_
        "$type": "Inside.Core.Formula.Definition.DefinitionAC, Inside.Core.Formula",_x000D_
        "ID": 27,_x000D_
        "Results": [_x000D_
          [_x000D_
            0.0_x000D_
          ]_x000D_
        ],_x000D_
        "Statistics": {_x000D_
          "CreationDate": "2019-10-11T16:14:28.9450343+02:00",_x000D_
          "LastRefreshDate": "2019-10-11T16:21:23.4674007+02:00",_x000D_
          "TotalRefreshCount": 3,_x000D_
          "CustomInfo": {}_x000D_
        }_x000D_
      },_x000D_
      "28": {_x000D_
        "$type": "Inside.Core.Formula.Definition.DefinitionAC, Inside.Core.Formula",_x000D_
        "ID": 28,_x000D_
        "Results": [_x000D_
          [_x000D_
            0.0_x000D_
          ]_x000D_
        ],_x000D_
        "Statistics": {_x000D_
          "CreationDate": "2019-10-11T16:14:28.9535452+02:00",_x000D_
          "LastRefreshDate": "2019-10-11T16:21:23.7340871+02:00",_x000D_
          "TotalRefreshCount": 3,_x000D_
          "CustomInfo": {}_x000D_
        }_x000D_
      },_x000D_
      "29": {_x000D_
        "$type": "Inside.Core.Formula.Definition.DefinitionAC, Inside.Core.Formula",_x000D_
        "ID": 29,_x000D_
        "Results": [_x000D_
          [_x000D_
            0.0_x000D_
          ]_x000D_
        ],_x000D_
        "Statistics": {_x000D_
          "CreationDate": "2019-10-11T16:14:28.9535452+02:00",_x000D_
          "LastRefreshDate": "2019-10-11T16:21:23.4674007+02:00",_x000D_
          "TotalRefreshCount": 3,_x000D_
          "CustomInfo": {}_x000D_
        }_x000D_
      },_x000D_
      "30": {_x000D_
        "$type": "Inside.Core.Formula.Definition.DefinitionAC, Inside.Core.Formula",_x000D_
        "ID": 30,_x000D_
        "Results": [_x000D_
          [_x000D_
            0.0_x000D_
          ]_x000D_
        ],_x000D_
        "Statistics": {_x000D_
          "CreationDate": "2019-10-11T16:14:28.9535452+02:00",_x000D_
          "LastRefreshDate": "2019-10-11T16:21:23.7340871+02:00",_x000D_
          "TotalRefreshCount": 3,_x000D_
          "CustomInfo": {}_x000D_
        }_x000D_
      },_x000D_
      "31": {_x000D_
        "$type": "Inside.Core.Formula.Definition.DefinitionAC, Inside.Core.Formula",_x000D_
        "ID": 31,_x000D_
        "Results": [_x000D_
          [_x000D_
            0.0_x000D_
          ]_x000D_
        ],_x000D_
        "Statistics": {_x000D_
          "CreationDate": "2019-10-11T16:14:28.9786867+02:00",_x000D_
          "LastRefreshDate": "2019-10-11T16:21:23.4674007+02:00",_x000D_
          "TotalRefreshCount": 3,_x000D_
          "CustomInfo": {}_x000D_
        }_x000D_
      },_x000D_
      "32": {_x000D_
        "$type": "Inside.Core.Formula.Definition.DefinitionAC, Inside.Core.Formula",_x000D_
        "ID": 32,_x000D_
        "Results": [_x000D_
          [_x000D_
            0.0_x000D_
          ]_x000D_
        ],_x000D_
        "Statistics": {_x000D_
          "CreationDate": "2019-10-11T16:14:28.9786867+02:00",_x000D_
          "LastRefreshDate": "2019-10-11T16:21:23.7178965+02:00",_x000D_
          "TotalRefreshCount": 3,_x000D_
          "CustomInfo": {}_x000D_
        }_x000D_
      },_x000D_
      "33": {_x000D_
        "$type": "Inside.Core.Formula.Definition.DefinitionAC, Inside.Core.Formula",_x000D_
        "ID": 33,_x000D_
        "Results": [_x000D_
          [_x000D_
            0.0_x000D_
          ]_x000D_
        ],_x000D_
        "Statistics": {_x000D_
          "CreationDate": "2019-10-11T16:14:28.9786867+02:00",_x000D_
          "LastRefreshDate": "2019-10-11T16:21:23.6344141+02:00",_x000D_
          "TotalRefreshCount": 3,_x000D_
          "CustomInfo": {}_x000D_
        }_x000D_
      },_x000D_
      "34": {_x000D_
        "$type": "Inside.Core.Formula.Definition.DefinitionAC, Inside.Core.Formula",_x000D_
        "ID": 34,_x000D_
        "Results": [_x000D_
          [_x000D_
            0.0_x000D_
          ]_x000D_
        ],_x000D_
        "Statistics": {_x000D_
          "CreationDate": "2019-10-11T16:14:28.9786867+02:00",_x000D_
          "LastRefreshDate": "2019-10-11T16:21:23.551193+02:00",_x000D_
          "TotalRefreshCount": 3,_x000D_
          "CustomInfo": {}_x000D_
        }_x000D_
      },_x000D_
      "35": {_x000D_
        "$type": "Inside.Core.Formula.Definition.DefinitionAC, Inside.Core.Formula",_x000D_
        "ID": 35,_x000D_
        "Results": [_x000D_
          [_x000D_
            0.0_x000D_
          ]_x000D_
        ],_x000D_
        "Statistics": {_x000D_
          "CreationDate": "2019-10-11T16:14:28.9786867+02:00",_x000D_
          "LastRefreshDate": "2019-10-11T16:21:23.6344141+02:00",_x000D_
          "TotalRefreshCount": 3,_x000D_
          "CustomInfo": {}_x000D_
        }_x000D_
      },_x000D_
      "36": {_x000D_
        "$type": "Inside.Core.Formula.Definition.DefinitionAC, Inside.Core.Formula",_x000D_
        "ID": 36,_x000D_
        "Results": [_x000D_
          [_x000D_
            0.0_x000D_
          ]_x000D_
        ],_x000D_
        "Statistics": {_x000D_
          "CreationDate": "2019-10-11T16:14:28.9943131+02:00",_x000D_
          "LastRefreshDate": "2019-10-11T16:21:23.551193+02:00",_x000D_
          "TotalRefreshCount": 3,_x000D_
          "CustomInfo": {}_x000D_
        }_x000D_
      },_x000D_
      "37": {_x000D_
        "$type": "Inside.Core.Formula.Definition.DefinitionAC, Inside.Core.Formula",_x000D_
        "ID": 37,_x000D_
        "Results": [_x000D_
          [_x000D_
            0.0_x000D_
          ]_x000D_
        ],_x000D_
        "Statistics": {_x000D_
          "CreationDate": "2019-10-11T16:14:28.9953205+02:00",_x000D_
          "LastRefreshDate": "2019-10-11T16:21:23.6344141+02:00",_x000D_
          "TotalRefreshCount": 3,_x000D_
          "CustomInfo": {}_x000D_
        }_x000D_
      },_x000D_
      "38": {_x000D_
        "$type": "Inside.Core.Formula.Definition.DefinitionAC, Inside.Core.Formula",_x000D_
        "ID": 38,_x000D_
        "Results": [_x000D_
          [_x000D_
            0.0_x000D_
          ]_x000D_
        ],_x000D_
        "Statistics": {_x000D_
          "CreationDate": "2019-10-11T16:14:28.9953205+02:00",_x000D_
          "LastRefreshDate": "2019-10-11T16:21:23.551193+02:00",_x000D_
          "TotalRefreshCount": 3,_x000D_
          "CustomInfo": {}_x000D_
        }_x000D_
      },_x000D_
      "39": {_x000D_
        "$type": "Inside.Core.Formula.Definition.DefinitionAC, Inside.Core.Formula",_x000D_
        "ID": 39,_x000D_
        "Results": [_x000D_
          [_x000D_
            0.0_x000D_
          ]_x000D_
        ],_x000D_
        "Statistics": {_x000D_
          "CreationDate": "2019-10-11T16:14:28.9953205+02:00",_x000D_
          "LastRefreshDate": "2019-10-11T16:21:23.6344141+02:00",_x000D_
          "TotalRefreshCount": 3,_x000D_
          "CustomInfo": {}_x000D_
        }_x000D_
      },_x000D_
      "40": {_x000D_
        "$type": "Inside.Core.Formula.Definition.DefinitionAC, Inside.Core.Formula",_x000D_
        "ID": 40,_x000D_
        "Results": [_x000D_
          [_x000D_
            0.0_x000D_
          ]_x000D_
        ],_x000D_
        "Statistics": {_x000D_
          "CreationDate": "2019-10-11T16:14:28.9953205+02:00",_x000D_
          "LastRefreshDate": "2019-10-11T16:21:23.551193+02:00",_x000D_
          "TotalRefreshCount": 3,_x000D_
          "CustomInfo": {}_x000D_
        }_x000D_
      },_x000D_
      "41": {_x000D_
        "$type": "Inside.Core.Formula.Definition.DefinitionAC, Inside.Core.Formula",_x000D_
        "ID": 41,_x000D_
        "Results": [_x000D_
          [_x000D_
            0.0_x000D_
          ]_x000D_
        ],_x000D_
        "Statistics": {_x000D_
          "CreationDate": "2019-10-11T16:14:28.9953205+02:00",_x000D_
          "LastRefreshDate": "2019-10-11T16:21:23.4674007+02:00",_x000D_
          "TotalRefreshCount": 3,_x000D_
          "CustomInfo": {}_x000D_
        }_x000D_
      },_x000D_
      "42": {_x000D_
        "$type": "Inside.Core.Formula.Definition.DefinitionAC, Inside.Core.Formula",_x000D_
        "ID": 42,_x000D_
        "Results": [_x000D_
          [_x000D_
            0.0_x000D_
          ]_x000D_
        ],_x000D_
        "Statistics": {_x000D_
          "CreationDate": "2019-10-11T16:14:29.0119579+02:00",_x000D_
          "LastRefreshDate": "2019-10-11T16:21:23.7178965+02:00",_x000D_
          "TotalRefreshCount": 3,_x000D_
          "CustomInfo": {}_x000D_
        }_x000D_
      },_x000D_
      "43": {_x000D_
        "$type": "Inside.Core.Formula.Definition.DefinitionAC, Inside.Core.Formula",_x000D_
        "ID": 43,_x000D_
        "Results": [_x000D_
          [_x000D_
            0.0_x000D_
          ]_x000D_
        ],_x000D_
        "Statistics": {_x000D_
          "CreationDate": "2019-10-11T16:14:29.0119579+02:00",_x000D_
          "LastRefreshDate": "2019-10-11T16:21:23.4507676+02:00",_x000D_
          "TotalRefreshCount": 3,_x000D_
          "CustomInfo": {}_x000D_
        }_x000D_
      },_x000D_
      "44": {_x000D_
        "$type": "Inside.Core.Formula.Definition.DefinitionAC, Inside.Core.Formula",_x000D_
        "ID": 44,_x000D_
        "Results": [_x000D_
          [_x000D_
            0.0_x000D_
          ]_x000D_
        ],_x000D_
        "Statistics": {_x000D_
          "CreationDate": "2019-10-11T16:14:29.0119579+02:00",_x000D_
          "LastRefreshDate": "2019-10-11T16:21:23.7178965+02:00",_x000D_
          "TotalRefreshCount": 3,_x000D_
          "CustomInfo": {}_x000D_
        }_x000D_
      },_x000D_
      "45": {_x000D_
        "$type": "Inside.Core.Formula.Definition.DefinitionAC, Inside.Core.Formula",_x000D_
        "ID": 45,_x000D_
        "Results": [_x000D_
          [_x000D_
            0.0_x000D_
          ]_x000D_
        ],_x000D_
        "Statistics": {_x000D_
          "CreationDate": "2019-10-11T16:14:29.0119579+02:00",_x000D_
          "LastRefreshDate": "2019-10-11T16:21:23.4507676+02:00",_x000D_
          "TotalRefreshCount": 3,_x000D_
          "CustomInfo": {}_x000D_
        }_x000D_
      },_x000D_
      "46": {_x000D_
        "$type": "Inside.Core.Formula.Definition.DefinitionAC, Inside.Core.Formula",_x000D_
        "ID": 46,_x000D_
        "Results": [_x000D_
          [_x000D_
            0.0_x000D_
          ]_x000D_
        ],_x000D_
        "Statistics": {_x000D_
          "CreationDate": "2019-10-11T16:14:29.0119579+02:00",_x000D_
          "LastRefreshDate": "2019-10-11T16:21:23.7178965+02:00",_x000D_
          "TotalRefreshCount": 3,_x000D_
          "CustomInfo": {}_x000D_
        }_x000D_
      },_x000D_
      "47": {_x000D_
        "$type": "Inside.Core.Formula.Definition.DefinitionAC, Inside.Core.Formula",_x000D_
        "ID": 47,_x000D_
        "Results": [_x000D_
          [_x000D_
            0.0_x000D_
          ]_x000D_
        ],_x000D_
        "Statistics": {_x000D_
          "CreationDate": "2019-10-11T16:14:29.0285907+02:00",_x000D_
          "LastRefreshDate": "2019-10-11T16:21:23.4507676+02:00",_x000D_
          "TotalRefreshCount": 3,_x000D_
          "CustomInfo": {}_x000D_
        }_x000D_
      },_x000D_
      "48": {_x000D_
        "$type": "Inside.Core.Formula.Definition.DefinitionAC, Inside.Core.Formula",_x000D_
        "ID": 48,_x000D_
        "Results": [_x000D_
          [_x000D_
            0.0_x000D_
          ]_x000D_
        ],_x000D_
        "Statistics": {_x000D_
          "CreationDate": "2019-10-11T16:14:29.045232+02:00",_x000D_
          "LastRefreshDate": "2019-10-11T16:21:23.7178965+02:00",_x000D_
          "TotalRefreshCount": 3,_x000D_
          "CustomInfo": {}_x000D_
        }_x000D_
      },_x000D_
      "49": {_x000D_
        "$type": "Inside.Core.Formula.Definition.DefinitionAC, Inside.Core.Formula",_x000D_
        "ID": 49,_x000D_
        "Results": [_x000D_
          [_x000D_
            0.0_x000D_
          ]_x000D_
        ],_x000D_
        "Statistics": {_x000D_
          "CreationDate": "2019-10-11T16:14:29.0537444+02:00",_x000D_
          "LastRefreshDate": "2019-10-11T16:21:23.6254086+02:00",_x000D_
          "TotalRefreshCount": 3,_x000D_
          "CustomInfo": {}_x000D_
        }_x000D_
      },_x000D_
      "50": {_x000D_
        "$type": "Inside.Core.Formula.Definition.DefinitionAC, Inside.Core.Formula",_x000D_
        "ID": 50,_x000D_
        "Results": [_x000D_
          [_x000D_
            0.0_x000D_
          ]_x000D_
        ],_x000D_
        "Statistics": {_x000D_
          "CreationDate": "2019-10-11T16:14:29.0537444+02:00",_x000D_
          "LastRefreshDate": "2019-10-11T16:21:23.551193+02:00",_x000D_
          "TotalRefreshCount": 3,_x000D_
          "CustomInfo": {}_x000D_
        }_x000D_
      },_x000D_
      "51": {_x000D_
        "$type": "Inside.Core.Formula.Definition.DefinitionAC, Inside.Core.Formula",_x000D_
        "ID": 51,_x000D_
        "Results": [_x000D_
          [_x000D_
            0.0_x000D_
          ]_x000D_
        ],_x000D_
        "Statistics": {_x000D_
          "CreationDate": "2019-10-11T16:14:29.0537444+02:00",_x000D_
          "LastRefreshDate": "2019-10-11T16:21:23.6254086+02:00",_x000D_
          "TotalRefreshCount": 3,_x000D_
          "CustomInfo": {}_x000D_
        }_x000D_
      },_x000D_
      "52": {_x000D_
        "$type": "Inside.Core.Formula.Definition.DefinitionAC, Inside.Core.Formula",_x000D_
        "ID": 52,_x000D_
        "Results": [_x000D_
          [_x000D_
            0.0_x000D_
          ]_x000D_
        ],_x000D_
        "Statistics": {_x000D_
          "CreationDate": "2019-10-11T16:14:29.0537444+02:00",_x000D_
          "LastRefreshDate": "2019-10-11T16:21:23.551193+02:00",_x000D_
          "TotalRefreshCount": 3,_x000D_
          "CustomInfo": {}_x000D_
        }_x000D_
      },_x000D_
      "53": {_x000D_
        "$type": "Inside.Core.Formula.Definition.DefinitionAC, Inside.Core.Formula",_x000D_
        "ID": 53,_x000D_
        "Results": [_x000D_
          [_x000D_
            0.0_x000D_
          ]_x000D_
        ],_x000D_
        "Statistics": {_x000D_
          "CreationDate": "2019-10-11T16:14:29.0617473+02:00",_x000D_
          "LastRefreshDate": "2019-10-11T16:21:23.6254086+02:00",_x000D_
          "TotalRefreshCount": 3,_x000D_
          "CustomInfo": {}_x000D_
        }_x000D_
      },_x000D_
      "54": {_x000D_
        "$type": "Inside.Core.Formula.Definition.DefinitionAC, Inside.Core.Formula",_x000D_
        "ID": 54,_x000D_
        "Results": [_x000D_
          [_x000D_
            0.0_x000D_
          ]_x000D_
        ],_x000D_
        "Statistics": {_x000D_
          "CreationDate": "2019-10-11T16:14:29.0617473+02:00",_x000D_
          "LastRefreshDate": "2019-10-11T16:21:23.551193+02:00",_x000D_
          "TotalRefreshCount": 3,_x000D_
          "CustomInfo": {}_x000D_
        }_x000D_
      },_x000D_
      "55": {_x000D_
        "$type": "Inside.Core.Formula.Definition.DefinitionAC, Inside.Core.Formula",_x000D_
        "ID": 55,_x000D_
        "Results": [_x000D_
          [_x000D_
            0.0_x000D_
          ]_x000D_
        ],_x000D_
        "Statistics": {_x000D_
          "CreationDate": "2019-10-11T16:14:29.0617473+02:00",_x000D_
          "LastRefreshDate": "2019-10-11T16:21:23.6254086+02:00",_x000D_
          "TotalRefreshCount": 3,_x000D_
          "CustomInfo": {}_x000D_
        }_x000D_
      },_x000D_
      "56": {_x000D_
        "$type": "Inside.Core.Formula.Definition.DefinitionAC, Inside.Core.Formula",_x000D_
        "ID": 56,_x000D_
        "Results": [_x000D_
          [_x000D_
            0.0_x000D_
          ]_x000D_
        ],_x000D_
        "Statistics": {_x000D_
          "CreationDate": "2019-10-11T16:14:29.0617473+02:00",_x000D_
          "LastRefreshDate": "2019-10-11T16:21:23.551193+02:00",_x000D_
          "TotalRefreshCount": 3,_x000D_
          "CustomInfo": {}_x000D_
        }_x000D_
      },_x000D_
      "57": {_x000D_
        "$type": "Inside.Core.Formula.Definition.DefinitionAC, Inside.Core.Formula",_x000D_
        "ID": 57,_x000D_
        "Results": [_x000D_
          [_x000D_
            0.0_x000D_
          ]_x000D_
        ],_x000D_
        "Statistics": {_x000D_
          "CreationDate": "2019-10-11T16:14:29.0617473+02:00",_x000D_
          "LastRefreshDate": "2019-10-11T16:21:23.6254086+02:00",_x000D_
          "TotalRefreshCount": 3,_x000D_
          "CustomInfo": {}_x000D_
        }_x000D_
      },_x000D_
      "58": {_x000D_
        "$type": "Inside.Core.Formula.Definition.DefinitionAC, Inside.Core.Formula",_x000D_
        "ID": 58,_x000D_
        "Results": [_x000D_
          [_x000D_
            0.0_x000D_
          ]_x000D_
        ],_x000D_
        "Statistics": {_x000D_
          "CreationDate": "2019-10-11T16:14:29.0783835+02:00",_x000D_
          "LastRefreshDate": "2019-10-11T16:21:23.5173738+02:00",_x000D_
          "TotalRefreshCount": 3,_x000D_
          "CustomInfo": {}_x000D_
        }_x000D_
      },_x000D_
      "59": {_x000D_
        "$type": "Inside.Core.Formula.Definition.DefinitionAC, Inside.Core.Formula",_x000D_
        "ID": 59,_x000D_
        "Results": [_x000D_
          [_x000D_
            0.0_x000D_
          ]_x000D_
        ],_x000D_
        "Statistics": {_x000D_
          "CreationDate": "2019-10-11T16:14:29.0783835+02:00",_x000D_
          "LastRefreshDate": "2019-10-11T16:21:23.6233009+02:00",_x000D_
          "TotalRefreshCount": 3,_x000D_
          "CustomInfo": {}_x000D_
        }_x000D_
      },_x000D_
      "60": {_x000D_
        "$type": "Inside.Core.Formula.Definition.DefinitionAC, Inside.Core.Formula",_x000D_
        "ID": 60,_x000D_
        "Results": [_x000D_
          [_x000D_
            0.0_x000D_
          ]_x000D_
        ],_x000D_
        "Statistics": {_x000D_
          "CreationDate": "2019-10-11T16:14:29.0783835+02:00",_x000D_
          "LastRefreshDate": "2019-10-11T16:21:23.5173738+02:00",_x000D_
          "TotalRefreshCount": 3,_x000D_
          "CustomInfo": {}_x000D_
        }_x000D_
      },_x000D_
      "61": {_x000D_
        "$type": "Inside.Core.Formula.Definition.DefinitionAC, Inside.Core.Formula",_x000D_
        "ID": 61,_x000D_
        "Results": [_x000D_
          [_x000D_
            0.0_x000D_
          ]_x000D_
        ],_x000D_
        "Statistics": {_x000D_
          "CreationDate": "2019-10-11T16:14:29.0783835+02:00",_x000D_
          "LastRefreshDate": "2019-10-11T16:21:23.6223099+02:00",_x000D_
          "TotalRefreshCount": 3,_x000D_
          "CustomInfo": {}_x000D_
        }_x000D_
      },_x000D_
      "62": {_x000D_
        "$type": "Inside.Core.Formula.Definition.DefinitionAC, Inside.Core.Formula",_x000D_
        "ID": 62,_x000D_
        "Results": [_x000D_
          [_x000D_
            0.0_x000D_
          ]_x000D_
        ],_x000D_
        "Statistics": {_x000D_
          "CreationDate": "2019-10-11T16:14:29.0783835+02:00",_x000D_
          "LastRefreshDate": "2019-10-11T16:21:23.5173738+02:00",_x000D_
          "TotalRefreshCount": 3,_x000D_
          "CustomInfo": {}_x000D_
        }_x000D_
      },_x000D_
      "63": {_x000D_
        "$type": "Inside.Core.Formula.Definition.DefinitionAC, Inside.Core.Formula",_x000D_
        "ID": 63,_x000D_
        "Results": [_x000D_
          [_x000D_
            0.0_x000D_
          ]_x000D_
        ],_x000D_
        "Statistics": {_x000D_
          "CreationDate": "2019-10-11T16:14:29.0950184+02:00",_x000D_
          "LastRefreshDate": "2019-10-11T16:21:23.6203095+02:00",_x000D_
          "TotalRefreshCount": 3,_x000D_
          "CustomInfo": {}_x000D_
        }_x000D_
      },_x000D_
      "64": {_x000D_
        "$type": "Inside.Core.Formula.Definition.DefinitionAC, Inside.Core.Formula",_x000D_
        "ID": 64,_x000D_
        "Results": [_x000D_
          [_x000D_
            0.0_x000D_
          ]_x000D_
        ],_x000D_
        "Statistics": {_x000D_
          "CreationDate": "2019-10-11T16:14:29.0950184+02:00",_x000D_
          "LastRefreshDate": "2019-10-11T16:21:23.5173738+02:00",_x000D_
          "TotalRefreshCount": 3,_x000D_
          "CustomInfo": {}_x000D_
        }_x000D_
      },_x000D_
      "65": {_x000D_
        "$type": "Inside.Core.Formula.Definition.DefinitionAC, Inside.Core.Formula",_x000D_
        "ID": 65,_x000D_
        "Results": [_x000D_
          [_x000D_
            0.0_x000D_
          ]_x000D_
        ],_x000D_
        "Statistics": {_x000D_
          "CreationDate": "2019-10-11T16:14:29.0950184+02:00",_x000D_
          "LastRefreshDate": "2019-10-11T16:21:23.4507676+02:00",_x000D_
          "TotalRefreshCount": 3,_x000D_
          "CustomInfo": {}_x000D_
        }_x000D_
      },_x000D_
      "66": {_x000D_
        "$type": "Inside.Core.Formula.Definition.DefinitionAC, Inside.Core.Formula",_x000D_
        "ID": 66,_x000D_
        "Results": [_x000D_
          [_x000D_
            0.0_x000D_
          ]_x000D_
        ],_x000D_
        "Statistics": {_x000D_
          "CreationDate": "2019-10-11T16:14:29.0950184+02:00",_x000D_
          "LastRefreshDate": "2019-10-11T16:21:23.7178965+02:00",_x000D_
          "TotalRefreshCount": 3,_x000D_
          "CustomInfo": {}_x000D_
        }_x000D_
      },_x000D_
      "67": {_x000D_
        "$type": "Inside.Core.Formula.Definition.DefinitionAC, Inside.Core.Formula",_x000D_
        "ID": 67,_x000D_
        "Results": [_x000D_
          [_x000D_
            0.0_x000D_
          ]_x000D_
        ],_x000D_
        "Statistics": {_x000D_
          "CreationDate": "2019-10-11T16:14:29.0950184+02:00",_x000D_
          "LastRefreshDate": "2019-10-11T16:21:23.4507676+02:00",_x000D_
          "TotalRefreshCount": 3,_x000D_
          "CustomInfo": {}_x000D_
        }_x000D_
      },_x000D_
      "68": {_x000D_
        "$type": "Inside.Core.Formula.Definition.DefinitionAC, Inside.Core.Formula",_x000D_
        "ID": 68,_x000D_
        "Results": [_x000D_
          [_x000D_
            0.0_x000D_
          ]_x000D_
        ],_x000D_
        "Statistics": {_x000D_
          "CreationDate": "2019-10-11T16:14:29.0950184+02:00",_x000D_
          "LastRefreshDate": "2019-10-11T16:21:23.7178965+02:00",_x000D_
          "TotalRefreshCount": 3,_x000D_
          "CustomInfo": {}_x000D_
        }_x000D_
      },_x000D_
      "69": {_x000D_
        "$type": "Inside.Core.Formula.Definition.DefinitionAC, Inside.Core.Formula",_x000D_
        "ID": 69,_x000D_
        "Results": [_x000D_
          [_x000D_
            0.0_x000D_
          ]_x000D_
        ],_x000D_
        "Statistics": {_x000D_
          "CreationDate": "2019-10-11T16:14:29.1116561+02:00",_x000D_
          "LastRefreshDate": "2019-10-11T16:21:23.4507676+02:00",_x000D_
          "TotalRefreshCount": 3,_x000D_
          "CustomInfo": {}_x000D_
        }_x000D_
      },_x000D_
      "70": {_x000D_
        "$type": "Inside.Core.Formula.Definition.DefinitionAC, Inside.Core.Formula",_x000D_
        "ID": 70,_x000D_
        "Results": [_x000D_
          [_x000D_
            0.0_x000D_
          ]_x000D_
        ],_x000D_
        "Statistics": {_x000D_
          "CreationDate": "2019-10-11T16:14:29.1116561+02:00",_x000D_
          "LastRefreshDate": "2019-10-11T16:21:23.7178965+02:00",_x000D_
          "TotalRefreshCount": 3,_x000D_
          "CustomInfo": {}_x000D_
        }_x000D_
      },_x000D_
      "71": {_x000D_
        "$type": "Inside.Core.Formula.Definition.DefinitionAC, Inside.Core.Formula",_x000D_
        "ID": 71,_x000D_
        "Results": [_x000D_
          [_x000D_
            0.0_x000D_
          ]_x000D_
        ],_x000D_
        "Statistics": {_x000D_
          "CreationDate": "2019-10-11T16:14:29.1116561+02:00",_x000D_
          "LastRefreshDate": "2019-10-11T16:21:23.4507676+02:00",_x000D_
          "TotalRefreshCount": 3,_x000D_
          "CustomInfo": {}_x000D_
        }_x000D_
      },_x000D_
      "72": {_x000D_
        "$type": "Inside.Core.Formula.Definition.DefinitionAC, Inside.Core.Formula",_x000D_
        "ID": 72,_x000D_
        "Results": [_x000D_
          [_x000D_
            0.0_x000D_
          ]_x000D_
        ],_x000D_
        "Statistics": {_x000D_
          "CreationDate": "2019-10-11T16:14:29.1116561+02:00",_x000D_
          "LastRefreshDate": "2019-10-11T16:21:23.7178965+02:00",_x000D_
          "TotalRefreshCount": 3,_x000D_
          "CustomInfo": {}_x000D_
        }_x000D_
      },_x000D_
      "73": {_x000D_
        "$type": "Inside.Core.Formula.Definition.DefinitionAC, Inside.Core.Formula",_x000D_
        "ID": 73,_x000D_
        "Results": [_x000D_
          [_x000D_
            0.0_x000D_
          ]_x000D_
        ],_x000D_
        "Statistics": {_x000D_
          "CreationDate": "2019-10-11T16:14:29.1116561+02:00",_x000D_
          "LastRefreshDate": "2019-10-11T16:21:23.4507676+02:00",_x000D_
          "TotalRefreshCount": 3,_x000D_
          "CustomInfo": {}_x000D_
        }_x000D_
      },_x000D_
      "74": {_x000D_
        "$type": "Inside.Core.Formula.Definition.DefinitionAC, Inside.Core.Formula",_x000D_
        "ID": 74,_x000D_
        "Results": [_x000D_
          [_x000D_
            0.0_x000D_
          ]_x000D_
        ],_x000D_
        "Statistics": {_x000D_
          "CreationDate": "2019-10-11T16:14:29.1282907+02:00",_x000D_
          "LastRefreshDate": "2019-10-11T16:21:23.7163731+02:00",_x000D_
          "TotalRefreshCount": 3,_x000D_
          "CustomInfo": {}_x000D_
        }_x000D_
      },_x000D_
      "75": {_x000D_
        "$type": "Inside.Core.Formula.Definition.Defi</t>
  </si>
  <si>
    <t>nitionAC, Inside.Core.Formula",_x000D_
        "ID": 75,_x000D_
        "Results": [_x000D_
          [_x000D_
            0.0_x000D_
          ]_x000D_
        ],_x000D_
        "Statistics": {_x000D_
          "CreationDate": "2019-10-11T16:14:29.1282907+02:00",_x000D_
          "LastRefreshDate": "2019-10-11T16:21:23.4343408+02:00",_x000D_
          "TotalRefreshCount": 3,_x000D_
          "CustomInfo": {}_x000D_
        }_x000D_
      },_x000D_
      "76": {_x000D_
        "$type": "Inside.Core.Formula.Definition.DefinitionAC, Inside.Core.Formula",_x000D_
        "ID": 76,_x000D_
        "Results": [_x000D_
          [_x000D_
            0.0_x000D_
          ]_x000D_
        ],_x000D_
        "Statistics": {_x000D_
          "CreationDate": "2019-10-11T16:14:29.1282907+02:00",_x000D_
          "LastRefreshDate": "2019-10-11T16:21:23.7006902+02:00",_x000D_
          "TotalRefreshCount": 3,_x000D_
          "CustomInfo": {}_x000D_
        }_x000D_
      },_x000D_
      "77": {_x000D_
        "$type": "Inside.Core.Formula.Definition.DefinitionAC, Inside.Core.Formula",_x000D_
        "ID": 77,_x000D_
        "Results": [_x000D_
          [_x000D_
            0.0_x000D_
          ]_x000D_
        ],_x000D_
        "Statistics": {_x000D_
          "CreationDate": "2019-10-11T16:14:29.1282907+02:00",_x000D_
          "LastRefreshDate": "2019-10-11T16:21:23.4343408+02:00",_x000D_
          "TotalRefreshCount": 3,_x000D_
          "CustomInfo": {}_x000D_
        }_x000D_
      },_x000D_
      "78": {_x000D_
        "$type": "Inside.Core.Formula.Definition.DefinitionAC, Inside.Core.Formula",_x000D_
        "ID": 78,_x000D_
        "Results": [_x000D_
          [_x000D_
            0.0_x000D_
          ]_x000D_
        ],_x000D_
        "Statistics": {_x000D_
          "CreationDate": "2019-10-11T16:14:29.1282907+02:00",_x000D_
          "LastRefreshDate": "2019-10-11T16:21:23.7006902+02:00",_x000D_
          "TotalRefreshCount": 3,_x000D_
          "CustomInfo": {}_x000D_
        }_x000D_
      },_x000D_
      "79": {_x000D_
        "$type": "Inside.Core.Formula.Definition.DefinitionAC, Inside.Core.Formula",_x000D_
        "ID": 79,_x000D_
        "Results": [_x000D_
          [_x000D_
            0.0_x000D_
          ]_x000D_
        ],_x000D_
        "Statistics": {_x000D_
          "CreationDate": "2019-10-11T16:14:29.1282907+02:00",_x000D_
          "LastRefreshDate": "2019-10-11T16:21:23.4343408+02:00",_x000D_
          "TotalRefreshCount": 3,_x000D_
          "CustomInfo": {}_x000D_
        }_x000D_
      },_x000D_
      "80": {_x000D_
        "$type": "Inside.Core.Formula.Definition.DefinitionAC, Inside.Core.Formula",_x000D_
        "ID": 80,_x000D_
        "Results": [_x000D_
          [_x000D_
            0.0_x000D_
          ]_x000D_
        ],_x000D_
        "Statistics": {_x000D_
          "CreationDate": "2019-10-11T16:14:29.143958+02:00",_x000D_
          "LastRefreshDate": "2019-10-11T16:21:23.7006902+02:00",_x000D_
          "TotalRefreshCount": 3,_x000D_
          "CustomInfo": {}_x000D_
        }_x000D_
      },_x000D_
      "81": {_x000D_
        "$type": "Inside.Core.Formula.Definition.DefinitionAC, Inside.Core.Formula",_x000D_
        "ID": 81,_x000D_
        "Results": [_x000D_
          [_x000D_
            0.0_x000D_
          ]_x000D_
        ],_x000D_
        "Statistics": {_x000D_
          "CreationDate": "2019-10-11T16:14:29.1464747+02:00",_x000D_
          "LastRefreshDate": "2019-10-11T16:21:23.618314+02:00",_x000D_
          "TotalRefreshCount": 3,_x000D_
          "CustomInfo": {}_x000D_
        }_x000D_
      },_x000D_
      "82": {_x000D_
        "$type": "Inside.Core.Formula.Definition.DefinitionAC, Inside.Core.Formula",_x000D_
        "ID": 82,_x000D_
        "Results": [_x000D_
          [_x000D_
            0.0_x000D_
          ]_x000D_
        ],_x000D_
        "Statistics": {_x000D_
          "CreationDate": "2019-10-11T16:14:29.1475226+02:00",_x000D_
          "LastRefreshDate": "2019-10-11T16:21:23.5173738+02:00",_x000D_
          "TotalRefreshCount": 3,_x000D_
          "CustomInfo": {}_x000D_
        }_x000D_
      },_x000D_
      "83": {_x000D_
        "$type": "Inside.Core.Formula.Definition.DefinitionAC, Inside.Core.Formula",_x000D_
        "ID": 83,_x000D_
        "Results": [_x000D_
          [_x000D_
            0.0_x000D_
          ]_x000D_
        ],_x000D_
        "Statistics": {_x000D_
          "CreationDate": "2019-10-11T16:14:29.1475226+02:00",_x000D_
          "LastRefreshDate": "2019-10-11T16:21:23.6163192+02:00",_x000D_
          "TotalRefreshCount": 3,_x000D_
          "CustomInfo": {}_x000D_
        }_x000D_
      },_x000D_
      "84": {_x000D_
        "$type": "Inside.Core.Formula.Definition.DefinitionAC, Inside.Core.Formula",_x000D_
        "ID": 84,_x000D_
        "Results": [_x000D_
          [_x000D_
            0.0_x000D_
          ]_x000D_
        ],_x000D_
        "Statistics": {_x000D_
          "CreationDate": "2019-10-11T16:14:29.1540674+02:00",_x000D_
          "LastRefreshDate": "2019-10-11T16:21:23.5173738+02:00",_x000D_
          "TotalRefreshCount": 3,_x000D_
          "CustomInfo": {}_x000D_
        }_x000D_
      },_x000D_
      "85": {_x000D_
        "$type": "Inside.Core.Formula.Definition.DefinitionAC, Inside.Core.Formula",_x000D_
        "ID": 85,_x000D_
        "Results": [_x000D_
          [_x000D_
            0.0_x000D_
          ]_x000D_
        ],_x000D_
        "Statistics": {_x000D_
          "CreationDate": "2019-10-11T16:14:29.1540674+02:00",_x000D_
          "LastRefreshDate": "2019-10-11T16:21:23.6143244+02:00",_x000D_
          "TotalRefreshCount": 3,_x000D_
          "CustomInfo": {}_x000D_
        }_x000D_
      },_x000D_
      "86": {_x000D_
        "$type": "Inside.Core.Formula.Definition.DefinitionAC, Inside.Core.Formula",_x000D_
        "ID": 86,_x000D_
        "Results": [_x000D_
          [_x000D_
            -31972.66_x000D_
          ]_x000D_
        ],_x000D_
        "Statistics": {_x000D_
          "CreationDate": "2019-10-11T16:14:29.1540674+02:00",_x000D_
          "LastRefreshDate": "2019-10-11T16:21:23.5173738+02:00",_x000D_
          "TotalRefreshCount": 3,_x000D_
          "CustomInfo": {}_x000D_
        }_x000D_
      },_x000D_
      "87": {_x000D_
        "$type": "Inside.Core.Formula.Definition.DefinitionAC, Inside.Core.Formula",_x000D_
        "ID": 87,_x000D_
        "Results": [_x000D_
          [_x000D_
            0.0_x000D_
          ]_x000D_
        ],_x000D_
        "Statistics": {_x000D_
          "CreationDate": "2019-10-11T16:14:29.1540674+02:00",_x000D_
          "LastRefreshDate": "2019-10-11T16:21:23.6123249+02:00",_x000D_
          "TotalRefreshCount": 3,_x000D_
          "CustomInfo": {}_x000D_
        }_x000D_
      },_x000D_
      "88": {_x000D_
        "$type": "Inside.Core.Formula.Definition.DefinitionAC, Inside.Core.Formula",_x000D_
        "ID": 88,_x000D_
        "Results": [_x000D_
          [_x000D_
            0.0_x000D_
          ]_x000D_
        ],_x000D_
        "Statistics": {_x000D_
          "CreationDate": "2019-10-11T16:14:29.1633081+02:00",_x000D_
          "LastRefreshDate": "2019-10-11T16:21:23.5173738+02:00",_x000D_
          "TotalRefreshCount": 3,_x000D_
          "CustomInfo": {}_x000D_
        }_x000D_
      },_x000D_
      "89": {_x000D_
        "$type": "Inside.Core.Formula.Definition.DefinitionAC, Inside.Core.Formula",_x000D_
        "ID": 89,_x000D_
        "Results": [_x000D_
          [_x000D_
            0.0_x000D_
          ]_x000D_
        ],_x000D_
        "Statistics": {_x000D_
          "CreationDate": "2019-10-11T16:14:29.1633081+02:00",_x000D_
          "LastRefreshDate": "2019-10-11T16:21:23.6103302+02:00",_x000D_
          "TotalRefreshCount": 3,_x000D_
          "CustomInfo": {}_x000D_
        }_x000D_
      },_x000D_
      "90": {_x000D_
        "$type": "Inside.Core.Formula.Definition.DefinitionAC, Inside.Core.Formula",_x000D_
        "ID": 90,_x000D_
        "Results": [_x000D_
          [_x000D_
            -24331.93_x000D_
          ]_x000D_
        ],_x000D_
        "Statistics": {_x000D_
          "CreationDate": "2019-10-11T16:14:29.1633081+02:00",_x000D_
          "LastRefreshDate": "2019-10-11T16:21:23.5163657+02:00",_x000D_
          "TotalRefreshCount": 3,_x000D_
          "CustomInfo": {}_x000D_
        }_x000D_
      },_x000D_
      "91": {_x000D_
        "$type": "Inside.Core.Formula.Definition.DefinitionAC, Inside.Core.Formula",_x000D_
        "ID": 91,_x000D_
        "Results": [_x000D_
          [_x000D_
            0.0_x000D_
          ]_x000D_
        ],_x000D_
        "Statistics": {_x000D_
          "CreationDate": "2019-10-11T16:14:29.1633081+02:00",_x000D_
          "LastRefreshDate": "2019-10-11T16:21:23.6083353+02:00",_x000D_
          "TotalRefreshCount": 3,_x000D_
          "CustomInfo": {}_x000D_
        }_x000D_
      },_x000D_
      "92": {_x000D_
        "$type": "Inside.Core.Formula.Definition.DefinitionAC, Inside.Core.Formula",_x000D_
        "ID": 92,_x000D_
        "Results": [_x000D_
          [_x000D_
            -5234.0_x000D_
          ]_x000D_
        ],_x000D_
        "Statistics": {_x000D_
          "CreationDate": "2019-10-11T16:14:29.1633081+02:00",_x000D_
          "LastRefreshDate": "2019-10-11T16:21:23.5007394+02:00",_x000D_
          "TotalRefreshCount": 3,_x000D_
          "CustomInfo": {}_x000D_
        }_x000D_
      },_x000D_
      "93": {_x000D_
        "$type": "Inside.Core.Formula.Definition.DefinitionAC, Inside.Core.Formula",_x000D_
        "ID": 93,_x000D_
        "Results": [_x000D_
          [_x000D_
            0.0_x000D_
          ]_x000D_
        ],_x000D_
        "Statistics": {_x000D_
          "CreationDate": "2019-10-11T16:14:29.1784343+02:00",_x000D_
          "LastRefreshDate": "2019-10-11T16:21:23.6073377+02:00",_x000D_
          "TotalRefreshCount": 3,_x000D_
          "CustomInfo": {}_x000D_
        }_x000D_
      },_x000D_
      "94": {_x000D_
        "$type": "Inside.Core.Formula.Definition.DefinitionAC, Inside.Core.Formula",_x000D_
        "ID": 94,_x000D_
        "Results": [_x000D_
          [_x000D_
            -11434.0_x000D_
          ]_x000D_
        ],_x000D_
        "Statistics": {_x000D_
          "CreationDate": "2019-10-11T16:14:29.1952063+02:00",_x000D_
          "LastRefreshDate": "2019-10-11T16:21:23.5007394+02:00",_x000D_
          "TotalRefreshCount": 3,_x000D_
          "CustomInfo": {}_x000D_
        }_x000D_
      },_x000D_
      "95": {_x000D_
        "$type": "Inside.Core.Formula.Definition.DefinitionAC, Inside.Core.Formula",_x000D_
        "ID": 95,_x000D_
        "Results": [_x000D_
          [_x000D_
            0.0_x000D_
          ]_x000D_
        ],_x000D_
        "Statistics": {_x000D_
          "CreationDate": "2019-10-11T16:14:29.1952063+02:00",_x000D_
          "LastRefreshDate": "2019-10-11T16:21:23.6053427+02:00",_x000D_
          "TotalRefreshCount": 3,_x000D_
          "CustomInfo": {}_x000D_
        }_x000D_
      },_x000D_
      "96": {_x000D_
        "$type": "Inside.Core.Formula.Definition.DefinitionAC, Inside.Core.Formula",_x000D_
        "ID": 96,_x000D_
        "Results": [_x000D_
          [_x000D_
            -3084.41_x000D_
          ]_x000D_
        ],_x000D_
        "Statistics": {_x000D_
          "CreationDate": "2019-10-11T16:14:29.1952063+02:00",_x000D_
          "LastRefreshDate": "2019-10-11T16:21:23.5007394+02:00",_x000D_
          "TotalRefreshCount": 3,_x000D_
          "CustomInfo": {}_x000D_
        }_x000D_
      },_x000D_
      "97": {_x000D_
        "$type": "Inside.Core.Formula.Definition.DefinitionAC, Inside.Core.Formula",_x000D_
        "ID": 97,_x000D_
        "Results": [_x000D_
          [_x000D_
            0.0_x000D_
          ]_x000D_
        ],_x000D_
        "Statistics": {_x000D_
          "CreationDate": "2019-10-11T16:14:29.211881+02:00",_x000D_
          "LastRefreshDate": "2019-10-11T16:21:23.6033482+02:00",_x000D_
          "TotalRefreshCount": 3,_x000D_
          "CustomInfo": {}_x000D_
        }_x000D_
      },_x000D_
      "98": {_x000D_
        "$type": "Inside.Core.Formula.Definition.DefinitionAC, Inside.Core.Formula",_x000D_
        "ID": 98,_x000D_
        "Results": [_x000D_
          [_x000D_
            -273415.39999999997_x000D_
          ]_x000D_
        ],_x000D_
        "Statistics": {_x000D_
          "CreationDate": "2019-10-11T16:14:29.211881+02:00",_x000D_
          "LastRefreshDate": "2019-10-11T16:21:23.5007394+02:00",_x000D_
          "TotalRefreshCount": 3,_x000D_
          "CustomInfo": {}_x000D_
        }_x000D_
      },_x000D_
      "99": {_x000D_
        "$type": "Inside.Core.Formula.Definition.DefinitionAC, Inside.Core.Formula",_x000D_
        "ID": 99,_x000D_
        "Results": [_x000D_
          [_x000D_
            0.0_x000D_
          ]_x000D_
        ],_x000D_
        "Statistics": {_x000D_
          "CreationDate": "2019-10-11T16:14:29.211881+02:00",_x000D_
          "LastRefreshDate": "2019-10-11T16:21:23.6013579+02:00",_x000D_
          "TotalRefreshCount": 3,_x000D_
          "CustomInfo": {}_x000D_
        }_x000D_
      },_x000D_
      "100": {_x000D_
        "$type": "Inside.Core.Formula.Definition.DefinitionAC, Inside.Core.Formula",_x000D_
        "ID": 100,_x000D_
        "Results": [_x000D_
          [_x000D_
            -1532266.53_x000D_
          ]_x000D_
        ],_x000D_
        "Statistics": {_x000D_
          "CreationDate": "2019-10-11T16:14:29.211881+02:00",_x000D_
          "LastRefreshDate": "2019-10-11T16:21:23.5007394+02:00",_x000D_
          "TotalRefreshCount": 3,_x000D_
          "CustomInfo": {}_x000D_
        }_x000D_
      },_x000D_
      "101": {_x000D_
        "$type": "Inside.Core.Formula.Definition.DefinitionAC, Inside.Core.Formula",_x000D_
        "ID": 101,_x000D_
        "Results": [_x000D_
          [_x000D_
            0.0_x000D_
          ]_x000D_
        ],_x000D_
        "Statistics": {_x000D_
          "CreationDate": "2019-10-11T16:14:29.211881+02:00",_x000D_
          "LastRefreshDate": "2019-10-11T16:21:23.5993643+02:00",_x000D_
          "TotalRefreshCount": 3,_x000D_
          "CustomInfo": {}_x000D_
        }_x000D_
      },_x000D_
      "102": {_x000D_
        "$type": "Inside.Core.Formula.Definition.DefinitionAC, Inside.Core.Formula",_x000D_
        "ID": 102,_x000D_
        "Results": [_x000D_
          [_x000D_
            -212157.25999999998_x000D_
          ]_x000D_
        ],_x000D_
        "Statistics": {_x000D_
          "CreationDate": "2019-10-11T16:14:29.2275089+02:00",_x000D_
          "LastRefreshDate": "2019-10-11T16:21:23.5007394+02:00",_x000D_
          "TotalRefreshCount": 3,_x000D_
          "CustomInfo": {}_x000D_
        }_x000D_
      },_x000D_
      "103": {_x000D_
        "$type": "Inside.Core.Formula.Definition.DefinitionAC, Inside.Core.Formula",_x000D_
        "ID": 103,_x000D_
        "Results": [_x000D_
          [_x000D_
            0.0_x000D_
          ]_x000D_
        ],_x000D_
        "Statistics": {_x000D_
          "CreationDate": "2019-10-11T16:14:29.2285178+02:00",_x000D_
          "LastRefreshDate": "2019-10-11T16:21:23.5973701+02:00",_x000D_
          "TotalRefreshCount": 3,_x000D_
          "CustomInfo": {}_x000D_
        }_x000D_
      },_x000D_
      "104": {_x000D_
        "$type": "Inside.Core.Formula.Definition.DefinitionAC, Inside.Core.Formula",_x000D_
        "ID": 104,_x000D_
        "Results": [_x000D_
          [_x000D_
            0.0_x000D_
          ]_x000D_
        ],_x000D_
        "Statistics": {_x000D_
          "CreationDate": "2019-10-11T16:14:29.2285178+02:00",_x000D_
          "LastRefreshDate": "2019-10-11T16:21:23.5007394+02:00",_x000D_
          "TotalRefreshCount": 3,_x000D_
          "CustomInfo": {}_x000D_
        }_x000D_
      },_x000D_
      "105": {_x000D_
        "$type": "Inside.Core.Formula.Definition.DefinitionAC, Inside.Core.Formula",_x000D_
        "ID": 105,_x000D_
        "Results": [_x000D_
          [_x000D_
            0.0_x000D_
          ]_x000D_
        ],_x000D_
        "Statistics": {_x000D_
          "CreationDate": "2019-10-11T16:14:29.2285178+02:00",_x000D_
          "LastRefreshDate": "2019-10-11T16:21:23.5953687+02:00",_x000D_
          "TotalRefreshCount": 3,_x000D_
          "CustomInfo": {}_x000D_
        }_x000D_
      },_x000D_
      "106": {_x000D_
        "$type": "Inside.Core.Formula.Definition.DefinitionAC, Inside.Core.Formula",_x000D_
        "ID": 106,_x000D_
        "Results": [_x000D_
          [_x000D_
            -82723.15_x000D_
          ]_x000D_
        ],_x000D_
        "Statistics": {_x000D_
          "CreationDate": "2019-10-11T16:14:29.2285178+02:00",_x000D_
          "LastRefreshDate": "2019-10-11T16:21:23.4841043+02:00",_x000D_
          "TotalRefreshCount": 3,_x000D_
          "CustomInfo": {}_x000D_
        }_x000D_
      },_x000D_
      "107": {_x000D_
        "$type": "Inside.Core.Formula.Definition.DefinitionAC, Inside.Core.Formula",_x000D_
        "ID": 107,_x000D_
        "Results": [_x000D_
          [_x000D_
            0.0_x000D_
          ]_x000D_
        ],_x000D_
        "Statistics": {_x000D_
          "CreationDate": "2019-10-11T16:14:29.2285178+02:00",_x000D_
          "LastRefreshDate": "2019-10-11T16:21:23.4343408+02:00",_x000D_
          "TotalRefreshCount": 3,_x000D_
          "CustomInfo": {}_x000D_
        }_x000D_
      },_x000D_
      "108": {_x000D_
        "$type": "Inside.Core.Formula.Definition.DefinitionAC, Inside.Core.Formula",_x000D_
        "ID": 108,_x000D_
        "Results": [_x000D_
          [_x000D_
            0.0_x000D_
          ]_x000D_
        ],_x000D_
        "Statistics": {_x000D_
          "CreationDate": "2019-10-11T16:14:29.2451563+02:00",_x000D_
          "LastRefreshDate": "2019-10-11T16:21:23.7006902+02:00",_x000D_
          "TotalRefreshCount": 3,_x000D_
          "CustomInfo": {}_x000D_
        }_x000D_
      },_x000D_
      "109": {_x000D_
        "$type": "Inside.Core.Formula.Definition.DefinitionAC, Inside.Core.Formula",_x000D_
        "ID": 109,_x000D_
        "Results": [_x000D_
          [_x000D_
            0.0_x000D_
          ]_x000D_
        ],_x000D_
        "Statistics": {_x000D_
          "CreationDate": "2019-10-11T16:14:29.2451563+02:00",_x000D_
          "LastRefreshDate": "2019-10-11T16:21:23.4343408+02:00",_x000D_
          "TotalRefreshCount": 3,_x000D_
          "CustomInfo": {}_x000D_
        }_x000D_
      },_x000D_
      "110": {_x000D_
        "$type": "Inside.Core.Formula.Definition.DefinitionAC, Inside.Core.Formula",_x000D_
        "ID": 110,_x000D_
        "Results": [_x000D_
          [_x000D_
            0.0_x000D_
          ]_x000D_
        ],_x000D_
        "Statistics": {_x000D_
          "CreationDate": "2019-10-11T16:14:29.2616735+02:00",_x000D_
          "LastRefreshDate": "2019-10-11T16:21:23.7006902+02:00",_x000D_
          "TotalRefreshCount": 3,_x000D_
          "CustomInfo": {}_x000D_
        }_x000D_
      },_x000D_
      "111": {_x000D_
        "$type": "Inside.Core.Formula.Definition.DefinitionAC, Inside.Core.Formula",_x000D_
        "ID": 111,_x000D_
        "Results": [_x000D_
          [_x000D_
            0.0_x000D_
          ]_x000D_
        ],_x000D_
        "Statistics": {_x000D_
          "CreationDate": "2019-10-11T16:14:29.2616735+02:00",_x000D_
          "LastRefreshDate": "2019-10-11T16:21:23.4332953+02:00",_x000D_
          "TotalRefreshCount": 3,_x000D_
          "CustomInfo": {}_x000D_
        }_x000D_
      },_x000D_
      "112": {_x000D_
        "$type": "Inside.Core.Formula.Definition.DefinitionAC, Inside.Core.Formula",_x000D_
        "ID": 112,_x000D_
        "Results": [_x000D_
          [_x000D_
            -31972.66_x000D_
          ]_x000D_
        ],_x000D_
        "Statistics": {_x000D_
          "CreationDate": "2019-10-11T16:14:29.2616735+02:00",_x000D_
          "LastRefreshDate": "2019-10-11T16:21:23.7006902+02:00",_x000D_
          "TotalRefreshCount": 3,_x000D_
          "CustomInfo": {}_x000D_
        }_x000D_
      },_x000D_
      "113": {_x000D_
        "$type": "Inside.Core.Formula.Definition.DefinitionAC, Inside.Core.Formula",_x000D_
        "ID": 113,_x000D_
        "Results": [_x000D_
          [_x000D_
            0.0_x000D_
          ]_x000D_
        ],_x000D_
        "Statistics": {_x000D_
          "CreationDate": "2019-10-11T16:14:29.2616735+02:00",_x000D_
          "LastRefreshDate": "2019-10-11T16:21:23.4176276+02:00",_x000D_
          "TotalRefreshCount": 3,_x000D_
          "CustomInfo": {}_x000D_
        }_x000D_
      },_x000D_
      "114": {_x000D_
        "$type": "Inside.Core.Formula.Definition.DefinitionAC, Inside.Core.Formula",_x000D_
        "ID": 114,_x000D_
        "Results": [_x000D_
          [_x000D_
            0.0_x000D_
          ]_x000D_
        ],_x000D_
        "Statistics": {_x000D_
          "CreationDate": "2019-10-11T16:14:29.2616735+02:00",_x000D_
          "LastRefreshDate": "2019-10-11T16:21:23.7006902+02:00",_x000D_
          "TotalRefreshCount": 3,_x000D_
          "CustomInfo": {}_x000D_
        }_x000D_
      },_x000D_
      "115": {_x000D_
        "$type": "Inside.Core.Formula.Definition.DefinitionAC, Inside.Core.Formula",_x000D_
        "ID": 115,_x000D_
        "Results": [_x000D_
          [_x000D_
            0.0_x000D_
          ]_x000D_
        ],_x000D_
        "Statistics": {_x000D_
          "CreationDate": "2019-10-11T16:14:29.2772983+02:00",_x000D_
          "LastRefreshDate": "2019-10-11T16:21:23.4176276+02:00",_x000D_
          "TotalRefreshCount": 3,_x000D_
          "CustomInfo": {}_x000D_
        }_x000D_
      },_x000D_
      "116": {_x000D_
        "$type": "Inside.Core.Formula.Definition.DefinitionAC, Inside.Core.Formula",_x000D_
        "ID": 116,_x000D_
        "Results": [_x000D_
          [_x000D_
            0.0_x000D_
          ]_x000D_
        ],_x000D_
        "Statistics": {_x000D_
          "CreationDate": "2019-10-11T16:14:29.2783057+02:00",_x000D_
          "LastRefreshDate": "2019-10-11T16:21:23.7006902+02:00",_x000D_
          "TotalRefreshCount": 3,_x000D_
          "CustomInfo": {}_x000D_
        }_x000D_
      },_x000D_
      "117": {_x000D_
        "$type": "Inside.Core.Formula.Definition.DefinitionAC, Inside.Core.Formula",_x000D_
        "ID": 117,_x000D_
        "Results": [_x000D_
          [_x000D_
            0.0_x000D_
          ]_x000D_
        ],_x000D_
        "Statistics": {_x000D_
          "CreationDate": "2019-10-11T16:14:29.2783057+02:00",_x000D_
          "LastRefreshDate": "2019-10-11T16:21:23.4176276+02:00",_x000D_
          "TotalRefreshCount": 3,_x000D_
          "CustomInfo": {}_x000D_
        }_x000D_
      },_x000D_
      "118": {_x000D_
        "$type": "Inside.Core.Formula.Definition.DefinitionAC, Inside.Core.Formula",_x000D_
        "ID": 118,_x000D_
        "Results": [_x000D_
          [_x000D_
            0.0_x000D_
          ]_x000D_
        ],_x000D_
        "Statistics": {_x000D_
          "CreationDate": "2019-10-11T16:14:29.2783057+02:00",_x000D_
          "LastRefreshDate": "2019-10-11T16:21:23.684492+02:00",_x000D_
          "TotalRefreshCount": 3,_x000D_
          "CustomInfo": {}_x000D_
        }_x000D_
      },_x000D_
      "119": {_x000D_
        "$type": "Inside.Core.Formula.Definition.DefinitionAC, Inside.Core.Formula",_x000D_
        "ID": 119,_x000D_
        "Results": [_x000D_
          [_x000D_
            0.0_x000D_
          ]_x000D_
        ],_x000D_
        "Statistics": {_x000D_
          "CreationDate": "2019-10-11T16:14:29.2783057+02:00",_x000D_
          "LastRefreshDate": "2019-10-11T16:21:23.4176276+02:00",_x000D_
          "TotalRefreshCount": 3,_x000D_
          "CustomInfo": {}_x000D_
        }_x000D_
      },_x000D_
      "120": {_x000D_
        "$type": "Inside.Core.Formula.Definition.DefinitionAC, Inside.Core.Formula",_x000D_
        "ID": 120,_x000D_
        "Results": [_x000D_
          [_x000D_
            0.0_x000D_
          ]_x000D_
        ],_x000D_
        "Statistics": {_x000D_
          "CreationDate": "2019-10-11T16:14:29.2783057+02:00",_x000D_
          "LastRefreshDate": "2019-10-11T16:21:23.684492+02:00",_x000D_
          "TotalRefreshCount": 3,_x000D_
          "CustomInfo": {}_x000D_
        }_x000D_
      },_x000D_
      "121": {_x000D_
        "$type": "Inside.Core.Formula.Definition.DefinitionAC, Inside.Core.Formula",_x000D_
        "ID": 121,_x000D_
        "Results": [_x000D_
          [_x000D_
            0.0_x000D_
          ]_x000D_
        ],_x000D_
        "Statistics": {_x000D_
          "CreationDate": "2019-10-11T16:14:29.2939344+02:00",_x000D_
          "LastRefreshDate": "2019-10-11T16:21:23.4176276+02:00",_x000D_
          "TotalRefreshCount": 3,_x000D_
          "CustomInfo": {}_x000D_
        }_x000D_
      },_x000D_
      "122": {_x000D_
        "$type": "Inside.Core.Formula.Definition.DefinitionAC, Inside.Core.Formula",_x000D_
        "ID": 122,_x000D_
        "Results": [_x000D_
          [_x000D_
            0.0_x000D_
          ]_x000D_
        ],_x000D_
        "Statistics": {_x000D_
          "CreationDate": "2019-10-11T16:14:29.2954437+02:00",_x000D_
          "LastRefreshDate": "2019-10-11T16:21:23.684492+02:00",_x000D_
          "TotalRefreshCount": 3,_x000D_
          "CustomInfo": {}_x000D_
        }_x000D_
      },_x000D_
      "123": {_x000D_
        "$type": "Inside.Core.Formula.Definition.DefinitionAC, Inside.Core.Formula",_x000D_
        "ID": 123,_x000D_
        "Results": [_x000D_
          [_x000D_
            0.0_x000D_
          ]_x000D_
        ],_x000D_
        "Statistics": {_x000D_
          "CreationDate": "2019-10-11T16:14:29.2954437+02:00",_x000D_
          "LastRefreshDate": "2019-10-11T16:21:23.4176276+02:00",_x000D_
          "TotalRefreshCount": 3,_x000D_
          "CustomInfo": {}_x000D_
        }_x000D_
      },_x000D_
      "124": {_x000D_
        "$type": "Inside.Core.Formula.Definition.DefinitionAC, Inside.Core.Formula",_x000D_
        "ID": 124,_x000D_
        "Results": [_x000D_
          [_x000D_
            0.0_x000D_
          ]_x000D_
        ],_x000D_
        "Statistics": {_x000D_
          "CreationDate": "2019-10-11T16:14:29.2954437+02:00",_x000D_
          "LastRefreshDate": "2019-10-11T16:21:23.684492+02:00",_x000D_
          "TotalRefreshCount": 3,_x000D_
          "CustomInfo": {}_x000D_
        }_x000D_
      },_x000D_
      "125": {_x000D_
        "$type": "Inside.Core.Formula.Definition.DefinitionAC, Inside.Core.Formula",_x000D_
        "ID": 125,_x000D_
        "Results": [_x000D_
          [_x000D_
            0.0_x000D_
          ]_x000D_
        ],_x000D_
        "Statistics": {_x000D_
          "CreationDate": "2019-10-11T16:14:29.2954437+02:00",_x000D_
          "LastRefreshDate": "2019-10-11T16:21:23.4176276+02:00",_x000D_
          "TotalRefreshCount": 3,_x000D_
          "CustomInfo": {}_x000D_
        }_x000D_
      },_x000D_
      "126": {_x000D_
        "$type": "Inside.Core.Formula.Definition.DefinitionAC, Inside.Core.Formula",_x000D_
        "ID": 126,_x000D_
        "Results": [_x000D_
          [_x000D_
            -1532266.53_x000D_
          ]_x000D_
        ],_x000D_
        "Statistics": {_x000D_
          "CreationDate": "2019-10-11T16:14:29.3120806+02:00",_x000D_
          "LastRefreshDate": "2019-10-11T16:21:23.684492+02:00",_x000D_
          "TotalRefreshCount": 3,_x000D_
          "CustomInfo": {}_x000D_
        }_x000D_
      },_x000D_
      "127": {_x000D_
        "$type": "Inside.Core.Formula.Definition.DefinitionAC, Inside.Core.Formula",_x000D_
        "ID": 127,_x000D_
        "Results": [_x000D_
          [_x000D_
            0.0_x000D_
          ]_x000D_
        ],_x000D_
        "Statistics": {_x000D_
          "CreationDate": "2019-10-11T16:14:29.3120806+02:00",_x000D_
          "LastRefreshDate": "2019-10-11T16:21:23.416609+02:00",_x000D_
          "TotalRefreshCount": 3,_x000D_
          "CustomInfo": {}_x000D_
        }_x000D_
      },_x000D_
      "128": {_x000D_
        "$type": "Inside.Core.Formula.Definition.DefinitionAC, Inside.Core.Formula",_x000D_
        "ID": 128,_x000D_
        "Results": [_x000D_
          [_x000D_
            0.0_x000D_
          ]_x000D_
        ],_x000D_
        "Statistics": {_x000D_
          "CreationDate": "2019-10-11T16:14:29.3120806+02:00",_x000D_
          "LastRefreshDate": "2019-10-11T16:21:23.684492+02:00",_x000D_
          "TotalRefreshCount": 3,_x000D_
          "CustomInfo": {}_x000D_
        }_x000D_
      },_x000D_
      "129": {_x000D_
        "$type": "Inside.Core.Formula.Definition.DefinitionAC, Inside.Core.Formula",_x000D_
        "ID": 129,_x000D_
        "Results": [_x000D_
          [_x000D_
            0.0_x000D_
          ]_x000D_
        ],_x000D_
        "Statistics": {_x000D_
          "CreationDate": "2019-10-11T16:14:29.3120806+02:00",_x000D_
          "LastRefreshDate": "2019-10-11T16:21:23.4009404+02:00",_x000D_
          "TotalRefreshCount": 3,_x000D_
          "CustomInfo": {}_x000D_
        }_x000D_
      },_x000D_
      "130": {_x000D_
        "$type": "Inside.Core.Formula.Definition.DefinitionAC, Inside.Core.Formula",_x000D_
        "ID": 130,_x000D_
        "Results": [_x000D_
          [_x000D_
            0.0_x000D_
          ]_x000D_
        ],_x000D_
        "Statistics": {_x000D_
          "CreationDate": "2019-10-11T16:14:29.3120806+02:00",_x000D_
          "LastRefreshDate": "2019-10-11T16:21:23.684492+02:00",_x000D_
          "TotalRefreshCount": 3,_x000D_
          "CustomInfo": {}_x000D_
        }_x000D_
      },_x000D_
      "131": {_x000D_
        "$type": "Inside.Core.Formula.Definition.DefinitionAC, Inside.Core.Formula",_x000D_
        "ID": 131,_x000D_
        "Results": [_x000D_
          [_x000D_
            0.0_x000D_
          ]_x000D_
        ],_x000D_
        "Statistics": {_x000D_
          "CreationDate": "2019-10-11T16:14:29.3287399+02:00",_x000D_
          "LastRefreshDate": "2019-10-11T16:21:23.4009404+02:00",_x000D_
          "TotalRefreshCount": 3,_x000D_
          "CustomInfo": {}_x000D_
        }_x000D_
      },_x000D_
      "132": {_x000D_
        "$type": "Inside.Core.Formula.Definition.DefinitionAC, Inside.Core.Formula",_x000D_
        "ID": 132,_x000D_
        "Results": [_x000D_
          [_x000D_
            0.0_x000D_
          ]_x000D_
        ],_x000D_
        "Statistics": {_x000D_
          "CreationDate": "2019-10-11T16:14:29.3287399+02:00",_x000D_
          "LastRefreshDate": "2019-10-11T16:21:23.684492+02:00",_x000D_
          "TotalRefreshCount": 3,_x000D_
          "CustomInfo": {}_x000D_
        }_x000D_
      },_x000D_
      "133": {_x000D_
        "$type": "Inside.Core.Formula.Definition.DefinitionAC, Inside.Core.Formula",_x000D_
        "ID": 133,_x000D_
        "Results": [_x000D_
          [_x000D_
            0.0_x000D_
          ]_x000D_
        ],_x000D_
        "Statistics": {_x000D_
          "CreationDate": "2019-10-11T16:14:29.3287399+02:00",_x000D_
          "LastRefreshDate": "2019-10-11T16:21:23.5943733+02:00",_x000D_
          "TotalRefreshCount": 3,_x000D_
          "CustomInfo": {}_x000D_
        }_x000D_
      },_x000D_
      "134": {_x000D_
        "$type": "Inside.Core.Formula.Definition.DefinitionAC, Inside.Core.Formula",_x000D_
        "ID": 134,_x000D_
        "Results": [_x000D_
          [_x000D_
            0.0_x000D_
          ]_x000D_
        ],_x000D_
        "Statistics": {_x000D_
          "CreationDate": "2019-10-11T16:14:29.3287399+02:00",_x000D_
          "LastRefreshDate": "2019-10-11T16:21:23.4841043+02:00",_x000D_
          "TotalRefreshCount": 3,_x000D_
          "CustomInfo": {}_x000D_
        }_x000D_
      },_x000D_
      "135": {_x000D_
        "$type": "Inside.Core.Formula.Definition.DefinitionAC, Inside.Core.Formula",_x000D_
        "ID": 135,_x000D_
        "Results": [_x000D_
          [_x000D_
            0.0_x000D_
          ]_x000D_
        ],_x000D_
        "Statistics": {_x000D_
          "CreationDate": "2019-10-11T16:14:29.3287399+02:00",_x000D_
          "LastRefreshDate": "2019-10-11T16:21:23.5923785+02:00",_x000D_
          "TotalRefreshCount": 3,_x000D_
          "CustomInfo": {}_x000D_
        }_x000D_
      },_x000D_
      "136": {_x000D_
        "$type": "Inside.Core.Formula.Definition.DefinitionAC, Inside.Core.Formula",_x000D_
        "ID": 136,_x000D_
        "Results": [_x000D_
          [_x000D_
            0.0_x000D_
          ]_x000D_
        ],_x000D_
        "Statistics": {_x000D_
          "CreationDate": "2019-10-11T16:14:29.3287399+02:00",_x000D_
          "LastRefreshDate": "2019-10-11T16:21:23.4841043+02:00",_x000D_
          "TotalRefreshCount": 3,_x000D_
          "CustomInfo": {}_x000D_
        }_x000D_
      },_x000D_
      "137": {_x000D_
        "$type": "Inside.Core.Formula.Definition.DefinitionAC, Inside.Core.Formula",_x000D_
        "ID": 137,_x000D_
        "Results": [_x000D_
          [_x000D_
            0.0_x000D_
          ]_x000D_
        ],_x000D_
        "Statistics": {_x000D_
          "CreationDate": "2019-10-11T16:14:29.3453844+02:00",_x000D_
          "LastRefreshDate": "2019-10-11T16:21:23.5903839+02:00",_x000D_
          "TotalRefreshCount": 3,_x000D_
          "CustomInfo": {}_x000D_
        }_x000D_
      },_x000D_
      "138": {_x000D_
        "$type": "Inside.Core.Formula.Definition.DefinitionAC, Inside.Core.Formula",_x000D_
        "ID": 138,_x000D_
        "Results": [_x000D_
          [_x000D_
            0.0_x000D_
          ]_x000D_
        ],_x000D_
        "Statistics": {_x000D_
          "CreationDate": "2019-10-11T16:14:29.3453844+02:00",_x000D_
          "LastRefreshDate": "2019-10-11T16:21:23.4841043+02:00",_x000D_
          "TotalRefreshCount": 3,_x000D_
          "CustomInfo": {}_x000D_
        }_x000D_
      },_x000D_
      "139": {_x000D_
        "$type": "Inside.Core.Formula.Definition.DefinitionAC, Inside.Core.Formula",_x000D_
        "ID": 139,_x000D_
        "Results": [_x000D_
          [_x000D_
            0.0_x000D_
          ]_x000D_
        ],_x000D_
        "Statistics": {_x000D_
          "CreationDate": "2019-10-11T16:14:29.3453844+02:00",_x000D_
          "LastRefreshDate": "2019-10-11T16:21:23.588389+02:00",_x000D_
          "TotalRefreshCount": 3,_x000D_
          "CustomInfo": {}_x000D_
        }_x000D_
      },_x000D_
      "140": {_x000D_
        "$type": "Inside.Core.Formula.Definition.DefinitionAC, Inside.Core.Formula",_x000D_
        "ID": 140,_x000D_
        "Results": [_x000D_
          [_x000D_
            0.0_x000D_
          ]_x000D_
        ],_x000D_
        "Statistics": {_x000D_
          "CreationDate": "2019-10-11T16:14:29.3453844+02:00",_x000D_
          "LastRefreshDate": "2019-10-11T16:21:23.4841043+02:00",_x000D_
          "TotalRefreshCount": 3,_x000D_
          "CustomInfo": {}_x000D_
        }_x000D_
      },_x000D_
      "141": {_x000D_
        "$type": "Inside.Core.Formula.Definition.DefinitionAC, Inside.Core.Formula",_x000D_
        "ID": 141,_x000D_
        "Results": [_x000D_
          [_x000D_
            0.0_x000D_
          ]_x000D_
        ],_x000D_
        "Statistics": {_x000D_
          "CreationDate": "2019-10-11T16:14:29.3785418+02:00",_x000D_
          "LastRefreshDate": "2019-10-11T16:21:23.5873519+02:00",_x000D_
          "TotalRefreshCount": 3,_x000D_
          "CustomInfo": {}_x000D_
        }_x000D_
      },_x000D_
      "142": {_x000D_
        "$type": "Inside.Core.Formula.Definition.DefinitionAC, Inside.Core.Formula",_x000D_
        "ID": 142,_x000D_
        "Results": [_x000D_
          [_x000D_
            -29740.0_x000D_
          ]_x000D_
        ],_x000D_
        "Statistics": {_x000D_
          "CreationDate": "2019-10-11T16:14:29.3785418+02:00",_x000D_
          "LastRefreshDate": "2019-10-11T16:21:23.4841043+02:00",_x000D_
          "TotalRefreshCount": 3,_x000D_
          "CustomInfo": {}_x000D_
        }_x000D_
      },_x000D_
      "143": {_x000D_
        "$type": "Inside.Core.Formula.Definition.DefinitionAC, Inside.Core.Formula",_x000D_
        "ID": 143,_x000D_
        "Results": [_x000D_
          [_x000D_
            0.0_x000D_
          ]_x000D_
        ],_x000D_
        "Statistics": {_x000D_
          "CreationDate": "2019-10-11T16:14:29.3785418+02:00",_x000D_
          "LastRefreshDate": "2019-10-11T16:21:23.4009404+02:00",_x000D_
          "TotalRefreshCount": 3,_x000D_
          "CustomInfo": {}_x000D_
        }_x000D_
      },_x000D_
      "144": {_x000D_
        "$type": "Inside.Core.Formula.Definition.DefinitionAC, Inside.Core.Formula",_x000D_
        "ID": 144,_x000D_
        "Results": [_x000D_
          [_x000D_
            0.0_x000D_
          ]_x000D_
        ],_x000D_
        "Statistics": {_x000D_
          "CreationDate": "2019-10-11T16:14:29.3785418+02:00",_x000D_
          "LastRefreshDate": "2019-10-11T16:21:23.684492+02:00",_x000D_
          "TotalRefreshCount": 3,_x000D_
          "CustomInfo": {}_x000D_
        }_x000D_
      },_x000D_
      "145": {_x000D_
        "$type": "Inside.Core.Formula.Definition.DefinitionAC, Inside.Core.Formula",_x000D_
        "ID": 145,_x000D_
        "Results": [_x000D_
          [_x000D_
            0.0_x000D_
          ]_x000D_
        ],_x000D_
        "Statistics": {_x000D_
          "CreationDate": "2019-10-11T16:14:29.3785418+02:00",_x000D_
          "LastRefreshDate": "2019-10-11T16:21:23.4009404+02:00",_x000D_
          "TotalRefreshCount": 3,_x000D_
          "CustomInfo": {}_x000D_
        }_x000D_
      },_x000D_
      "146": {_x000D_
        "$type": "Inside.Core.Formula.Definition.DefinitionAC, Inside.Core.Formula",_x000D_
        "ID": 146,_x000D_
        "Results": [_x000D_
          [_x000D_
            0.0_x000D_
          ]_x000D_
        ],_x000D_
        "Statistics": {_x000D_
          "CreationDate": "2019-10-11T16:14:29.3952039+02:00",_x000D_
          "LastRefreshDate": "2019-10-11T16:21:23.6678186+02:00",_x000D_
          "TotalRefreshCount": 3,_x000D_
          "CustomInfo": {}_x000D_
        }_x000D_
      },_x000D_
      "147": {_x000D_
        "$type": "Inside.Core.Formula.Definition.DefinitionAC, Inside.Core.Formula",_x000D_
        "ID": 147,_x000D_
        "Results": [_x000D_
          [_x000D_
            0.0_x000D_
          ]_x000D_
        ],_x000D_
        "Statistics": {_x000D_
          "CreationDate": "2019-10-11T16:14:29.3952039+02:00",_x000D_
          "LastRefreshDate": "2019-10-11T16:21:23.4009404+02:00",_x000D_
          "TotalRefreshCount": 3,_x000D_
          "CustomInfo": {}_x000D_
        }_x000D_
      },_x000D_
      "148": {_x000D_
        "$type": "Inside.Core.Formula.Definition.DefinitionAC, Inside.Core.Formula",_x000D_
        "ID": 148,_x000D_
        "Results": [_x000D_
          [_x000D_
            0.0_x000D_
          ]_x000D_
        ],_x000D_
        "Statistics": {_x000D_
          "CreationDate": "2019-10-11T16:14:29.3952039+02:00",_x000D_
          "LastRefreshDate": "2019-10-11T16:21:23.6511361+02:00",_x000D_
          "TotalRefreshCount": 3,_x000D_
          "CustomInfo": {}_x000D_
        }_x000D_
      },_x000D_
      "149": {_x000D_
        "$type": "Inside.Core.Formula.Definition.DefinitionAC, Inside.Core.Formula",_x000D_
        "ID": 149,_x000D_
        "Results": [_x000D_
          [_x000D_
            0.0_x000D_
          ]_x000D_
        ],_x000D_
        "Statistics": {_x000D_
          "CreationDate": "2019-10-11T16:14:29.3952039+02:00",_x000D_
          "LastRefreshDate": "2019-10-</t>
  </si>
  <si>
    <t>11T16:21:23.4009404+02:00",_x000D_
          "TotalRefreshCount": 3,_x000D_
          "CustomInfo": {}_x000D_
        }_x000D_
      },_x000D_
      "150": {_x000D_
        "$type": "Inside.Core.Formula.Definition.DefinitionAC, Inside.Core.Formula",_x000D_
        "ID": 150,_x000D_
        "Results": [_x000D_
          [_x000D_
            0.0_x000D_
          ]_x000D_
        ],_x000D_
        "Statistics": {_x000D_
          "CreationDate": "2019-10-11T16:14:29.3952039+02:00",_x000D_
          "LastRefreshDate": "2019-10-11T16:21:23.6511361+02:00",_x000D_
          "TotalRefreshCount": 3,_x000D_
          "CustomInfo": {}_x000D_
        }_x000D_
      },_x000D_
      "151": {_x000D_
        "$type": "Inside.Core.Formula.Definition.DefinitionAC, Inside.Core.Formula",_x000D_
        "ID": 151,_x000D_
        "Results": [_x000D_
          [_x000D_
            0.0_x000D_
          ]_x000D_
        ],_x000D_
        "Statistics": {_x000D_
          "CreationDate": "2019-10-11T16:14:29.3952039+02:00",_x000D_
          "LastRefreshDate": "2019-10-11T16:21:23.4009404+02:00",_x000D_
          "TotalRefreshCount": 3,_x000D_
          "CustomInfo": {}_x000D_
        }_x000D_
      },_x000D_
      "152": {_x000D_
        "$type": "Inside.Core.Formula.Definition.DefinitionAC, Inside.Core.Formula",_x000D_
        "ID": 152,_x000D_
        "Results": [_x000D_
          [_x000D_
            -29740.0_x000D_
          ]_x000D_
        ],_x000D_
        "Statistics": {_x000D_
          "CreationDate": "2019-10-11T16:14:29.3952039+02:00",_x000D_
          "LastRefreshDate": "2019-10-11T16:21:23.6511361+02:00",_x000D_
          "TotalRefreshCount": 3,_x000D_
          "CustomInfo": {}_x000D_
        }_x000D_
      },_x000D_
      "153": {_x000D_
        "$type": "Inside.Core.Formula.Definition.DefinitionAC, Inside.Core.Formula",_x000D_
        "ID": 153,_x000D_
        "Results": [_x000D_
          [_x000D_
            0.0_x000D_
          ]_x000D_
        ],_x000D_
        "Statistics": {_x000D_
          "CreationDate": "2019-10-11T16:14:29.4128986+02:00",_x000D_
          "LastRefreshDate": "2019-10-11T16:21:23.5853574+02:00",_x000D_
          "TotalRefreshCount": 3,_x000D_
          "CustomInfo": {}_x000D_
        }_x000D_
      },_x000D_
      "154": {_x000D_
        "$type": "Inside.Core.Formula.Definition.DefinitionAC, Inside.Core.Formula",_x000D_
        "ID": 154,_x000D_
        "Results": [_x000D_
          [_x000D_
            121066.13_x000D_
          ]_x000D_
        ],_x000D_
        "Statistics": {_x000D_
          "CreationDate": "2019-10-11T16:14:29.4128986+02:00",_x000D_
          "LastRefreshDate": "2019-10-11T16:21:23.4841043+02:00",_x000D_
          "TotalRefreshCount": 3,_x000D_
          "CustomInfo": {}_x000D_
        }_x000D_
      },_x000D_
      "155": {_x000D_
        "$type": "Inside.Core.Formula.Definition.DefinitionAC, Inside.Core.Formula",_x000D_
        "ID": 155,_x000D_
        "Results": [_x000D_
          [_x000D_
            0.0_x000D_
          ]_x000D_
        ],_x000D_
        "Statistics": {_x000D_
          "CreationDate": "2019-10-11T16:14:29.4128986+02:00",_x000D_
          "LastRefreshDate": "2019-10-11T16:21:23.5678252+02:00",_x000D_
          "TotalRefreshCount": 3,_x000D_
          "CustomInfo": {}_x000D_
        }_x000D_
      },_x000D_
      "156": {_x000D_
        "$type": "Inside.Core.Formula.Definition.DefinitionAC, Inside.Core.Formula",_x000D_
        "ID": 156,_x000D_
        "Results": [_x000D_
          [_x000D_
            3645083.96_x000D_
          ]_x000D_
        ],_x000D_
        "Statistics": {_x000D_
          "CreationDate": "2019-10-11T16:14:29.4128986+02:00",_x000D_
          "LastRefreshDate": "2019-10-11T16:21:23.4841043+02:00",_x000D_
          "TotalRefreshCount": 3,_x000D_
          "CustomInfo": {}_x000D_
        }_x000D_
      },_x000D_
      "157": {_x000D_
        "$type": "Inside.Core.Formula.Definition.DefinitionAC, Inside.Core.Formula",_x000D_
        "ID": 157,_x000D_
        "Results": [_x000D_
          [_x000D_
            0.0_x000D_
          ]_x000D_
        ],_x000D_
        "Statistics": {_x000D_
          "CreationDate": "2019-10-11T16:14:29.4286941+02:00",_x000D_
          "LastRefreshDate": "2019-10-11T16:21:23.5678252+02:00",_x000D_
          "TotalRefreshCount": 3,_x000D_
          "CustomInfo": {}_x000D_
        }_x000D_
      },_x000D_
      "158": {_x000D_
        "$type": "Inside.Core.Formula.Definition.DefinitionAC, Inside.Core.Formula",_x000D_
        "ID": 158,_x000D_
        "Results": [_x000D_
          [_x000D_
            501147.01999999996_x000D_
          ]_x000D_
        ],_x000D_
        "Statistics": {_x000D_
          "CreationDate": "2019-10-11T16:14:29.4286941+02:00",_x000D_
          "LastRefreshDate": "2019-10-11T16:21:23.4841043+02:00",_x000D_
          "TotalRefreshCount": 3,_x000D_
          "CustomInfo": {}_x000D_
        }_x000D_
      },_x000D_
      "159": {_x000D_
        "$type": "Inside.Core.Formula.Definition.DefinitionAC, Inside.Core.Formula",_x000D_
        "ID": 159,_x000D_
        "Results": [_x000D_
          [_x000D_
            0.0_x000D_
          ]_x000D_
        ],_x000D_
        "Statistics": {_x000D_
          "CreationDate": "2019-10-11T16:14:29.4453454+02:00",_x000D_
          "LastRefreshDate": "2019-10-11T16:21:23.4009404+02:00",_x000D_
          "TotalRefreshCount": 3,_x000D_
          "CustomInfo": {}_x000D_
        }_x000D_
      },_x000D_
      "160": {_x000D_
        "$type": "Inside.Core.Formula.Definition.DefinitionAC, Inside.Core.Formula",_x000D_
        "ID": 160,_x000D_
        "Results": [_x000D_
          [_x000D_
            0.0_x000D_
          ]_x000D_
        ],_x000D_
        "Statistics": {_x000D_
          "CreationDate": "2019-10-11T16:14:29.4453454+02:00",_x000D_
          "LastRefreshDate": "2019-10-11T16:21:23.6511361+02:00",_x000D_
          "TotalRefreshCount": 3,_x000D_
          "CustomInfo": {}_x000D_
        }_x000D_
      },_x000D_
      "161": {_x000D_
        "$type": "Inside.Core.Formula.Definition.DefinitionAC, Inside.Core.Formula",_x000D_
        "ID": 161,_x000D_
        "Results": [_x000D_
          [_x000D_
            0.0_x000D_
          ]_x000D_
        ],_x000D_
        "Statistics": {_x000D_
          "CreationDate": "2019-10-11T16:14:29.4544019+02:00",_x000D_
          "LastRefreshDate": "2019-10-11T16:21:23.3998919+02:00",_x000D_
          "TotalRefreshCount": 3,_x000D_
          "CustomInfo": {}_x000D_
        }_x000D_
      },_x000D_
      "162": {_x000D_
        "$type": "Inside.Core.Formula.Definition.DefinitionAC, Inside.Core.Formula",_x000D_
        "ID": 162,_x000D_
        "Results": [_x000D_
          [_x000D_
            0.0_x000D_
          ]_x000D_
        ],_x000D_
        "Statistics": {_x000D_
          "CreationDate": "2019-10-11T16:14:29.4544019+02:00",_x000D_
          "LastRefreshDate": "2019-10-11T16:21:23.6511361+02:00",_x000D_
          "TotalRefreshCount": 3,_x000D_
          "CustomInfo": {}_x000D_
        }_x000D_
      },_x000D_
      "163": {_x000D_
        "$type": "Inside.Core.Formula.Definition.DefinitionAC, Inside.Core.Formula",_x000D_
        "ID": 163,_x000D_
        "Results": [_x000D_
          [_x000D_
            0.0_x000D_
          ]_x000D_
        ],_x000D_
        "Statistics": {_x000D_
          "CreationDate": "2019-10-11T16:14:29.4544019+02:00",_x000D_
          "LastRefreshDate": "2019-10-11T16:21:23.3842264+02:00",_x000D_
          "TotalRefreshCount": 3,_x000D_
          "CustomInfo": {}_x000D_
        }_x000D_
      },_x000D_
      "164": {_x000D_
        "$type": "Inside.Core.Formula.Definition.DefinitionAC, Inside.Core.Formula",_x000D_
        "ID": 164,_x000D_
        "Results": [_x000D_
          [_x000D_
            0.0_x000D_
          ]_x000D_
        ],_x000D_
        "Statistics": {_x000D_
          "CreationDate": "2019-10-11T16:14:29.461956+02:00",_x000D_
          "LastRefreshDate": "2019-10-11T16:21:23.6511361+02:00",_x000D_
          "TotalRefreshCount": 3,_x000D_
          "CustomInfo": {}_x000D_
        }_x000D_
      },_x000D_
      "165": {_x000D_
        "$type": "Inside.Core.Formula.Definition.DefinitionAC, Inside.Core.Formula",_x000D_
        "ID": 165,_x000D_
        "Results": [_x000D_
          [_x000D_
            "2017"_x000D_
          ]_x000D_
        ],_x000D_
        "Statistics": {_x000D_
          "CreationDate": "2019-10-11T16:14:29.5285356+02:00",_x000D_
          "LastRefreshDate": "2019-10-11T16:14:29.5783291+02:00",_x000D_
          "TotalRefreshCount": 1,_x000D_
          "CustomInfo": {}_x000D_
        }_x000D_
      }_x000D_
    },_x000D_
    "LastID": 165_x000D_
  }_x000D_
}</t>
  </si>
  <si>
    <t>{_x000D_
  "Name": "CacheManager_Resultaat gemuteerde rek.",_x000D_
  "Column": 10,_x000D_
  "Length": 4,_x000D_
  "IsEncrypted": false_x000D_
}</t>
  </si>
  <si>
    <t xml:space="preserve">=F,S=1012|3,V=&lt;&gt;Situation:\";$G$1;D$2;$A6;D$3;$J$1)": 163,_x000D_
    "=RIK_AC(\"INF02__;INF02@E=1,S=1031,G=0,T=0,P=0:@R=A,S=1000,V={0}:R=B,S=1022,V={1}:R=C,S=1001|1,V={2}:R=D,S=1023,V={3}:R=E,S=1044,V={4}:R=F,S=1012|3,V=&lt;&gt;Situation:\";$G$1;C$2;$A6;C$3;$J$1)": 164,_x000D_
    "=RIK_AC(\"INF06__;INF02@E=4,S=1019,G=0,T=0,P=0:@R=A,S=1019,V={0}:\";$D$1)": 165_x000D_
  },_x000D_
  "ItemPool": {_x000D_
    "Items": {_x000D_
      "1": {_x000D_
        "$type": "Inside.Core.Formula.Definition.DefinitionAC, Inside.Core.Formula",_x000D_
        "ID": 1,_x000D_
        "Results": [_x000D_
          [_x000D_
            0.0_x000D_
          ]_x000D_
        ],_x000D_
        "Statistics": {_x000D_
          "CreationDate": "2019-10-11T16:14:29.8119305+02:00",_x000D_
          "LastRefreshDate": "2019-10-11T16:21:39.6510686+02:00",_x000D_
          "TotalRefreshCount": 11,_x000D_
          "CustomInfo": {}_x000D_
        }_x000D_
      },_x000D_
      "2": {_x000D_
        "$type": "Inside.Core.Formula.Definition.DefinitionAC, Inside.Core.Formula",_x000D_
        "ID": 2,_x000D_
        "Results": [_x000D_
          [_x000D_
            0.0_x000D_
          ]_x000D_
        ],_x000D_
        "Statistics": {_x000D_
          "CreationDate": "2019-10-11T16:14:29.8119305+02:00",_x000D_
          "LastRefreshDate": "2019-10-11T16:21:39.234654+02:00",_x000D_
          "TotalRefreshCount": 11,_x000D_
          "CustomInfo": {}_x000D_
        }_x000D_
      },_x000D_
      "3": {_x000D_
        "$type": "Inside.Core.Formula.Definition.DefinitionAC, Inside.Core.Formula",_x000D_
        "ID": 3,_x000D_
        "Results": [_x000D_
          [_x000D_
            0.0_x000D_
          ]_x000D_
        ],_x000D_
        "Statistics": {_x000D_
          "CreationDate": "2019-10-11T16:14:29.8285655+02:00",_x000D_
          "LastRefreshDate": "2019-10-11T16:21:39.6510686+02:00",_x000D_
          "TotalRefreshCount": 11,_x000D_
          "CustomInfo": {}_x000D_
        }_x000D_
      },_x000D_
      "4": {_x000D_
        "$type": "Inside.Core.Formula.Definition.DefinitionAC, Inside.Core.Formula",_x000D_
        "ID": 4,_x000D_
        "Results": [_x000D_
          [_x000D_
            0.0_x000D_
          ]_x000D_
        ],_x000D_
        "Statistics": {_x000D_
          "CreationDate": "2019-10-11T16:14:29.8285655+02:00",_x000D_
          "LastRefreshDate": "2019-10-11T16:21:39.234654+02:00",_x000D_
          "TotalRefreshCount": 11,_x000D_
          "CustomInfo": {}_x000D_
        }_x000D_
      },_x000D_
      "5": {_x000D_
        "$type": "Inside.Core.Formula.Definition.DefinitionAC, Inside.Core.Formula",_x000D_
        "ID": 5,_x000D_
        "Results": [_x000D_
          [_x000D_
            0.0_x000D_
          ]_x000D_
        ],_x000D_
        "Statistics": {_x000D_
          "CreationDate": "2019-10-11T16:14:29.8285655+02:00",_x000D_
          "LastRefreshDate": "2019-10-11T16:21:39.5345946+02:00",_x000D_
          "TotalRefreshCount": 11,_x000D_
          "CustomInfo": {}_x000D_
        }_x000D_
      },_x000D_
      "6": {_x000D_
        "$type": "Inside.Core.Formula.Definition.DefinitionAC, Inside.Core.Formula",_x000D_
        "ID": 6,_x000D_
        "Results": [_x000D_
          [_x000D_
            0.0_x000D_
          ]_x000D_
        ],_x000D_
        "Statistics": {_x000D_
          "CreationDate": "2019-10-11T16:14:29.8285655+02:00",_x000D_
          "LastRefreshDate": "2019-10-11T16:21:39.4176502+02:00",_x000D_
          "TotalRefreshCount": 11,_x000D_
          "CustomInfo": {}_x000D_
        }_x000D_
      },_x000D_
      "7": {_x000D_
        "$type": "Inside.Core.Formula.Definition.DefinitionAC, Inside.Core.Formula",_x000D_
        "ID": 7,_x000D_
        "Results": [_x000D_
          [_x000D_
            0.0_x000D_
          ]_x000D_
        ],_x000D_
        "Statistics": {_x000D_
          "CreationDate": "2019-10-11T16:14:29.8285655+02:00",_x000D_
          "LastRefreshDate": "2019-10-11T16:21:39.5179619+02:00",_x000D_
          "TotalRefreshCount": 11,_x000D_
          "CustomInfo": {}_x000D_
        }_x000D_
      },_x000D_
      "8": {_x000D_
        "$type": "Inside.Core.Formula.Definition.DefinitionAC, Inside.Core.Formula",_x000D_
        "ID": 8,_x000D_
        "Results": [_x000D_
          [_x000D_
            0.0_x000D_
          ]_x000D_
        ],_x000D_
        "Statistics": {_x000D_
          "CreationDate": "2019-10-11T16:14:29.8452453+02:00",_x000D_
          "LastRefreshDate": "2019-10-11T16:21:39.3843816+02:00",_x000D_
          "TotalRefreshCount": 11,_x000D_
          "CustomInfo": {}_x000D_
        }_x000D_
      },_x000D_
      "9": {_x000D_
        "$type": "Inside.Core.Formula.Definition.DefinitionAC, Inside.Core.Formula",_x000D_
        "ID": 9,_x000D_
        "Results": [_x000D_
          [_x000D_
            0.0_x000D_
          ]_x000D_
        ],_x000D_
        "Statistics": {_x000D_
          "CreationDate": "2019-10-11T16:14:29.8452453+02:00",_x000D_
          "LastRefreshDate": "2019-10-11T16:21:39.8512886+02:00",_x000D_
          "TotalRefreshCount": 13,_x000D_
          "CustomInfo": {}_x000D_
        }_x000D_
      },_x000D_
      "10": {_x000D_
        "$type": "Inside.Core.Formula.Definition.DefinitionAC, Inside.Core.Formula",_x000D_
        "ID": 10,_x000D_
        "Results": [_x000D_
          [_x000D_
            -69.44_x000D_
          ]_x000D_
        ],_x000D_
        "Statistics": {_x000D_
          "CreationDate": "2019-10-11T16:14:29.8452453+02:00",_x000D_
          "LastRefreshDate": "2019-10-11T16:21:39.8346141+02:00",_x000D_
          "TotalRefreshCount": 13,_x000D_
          "CustomInfo": {}_x000D_
        }_x000D_
      },_x000D_
      "11": {_x000D_
        "$type": "Inside.Core.Formula.Definition.DefinitionAC, Inside.Core.Formula",_x000D_
        "ID": 11,_x000D_
        "Results": [_x000D_
          [_x000D_
            0.0_x000D_
          ]_x000D_
        ],_x000D_
        "Statistics": {_x000D_
          "CreationDate": "2019-10-11T16:14:29.8552535+02:00",_x000D_
          "LastRefreshDate": "2019-10-11T16:21:39.6344355+02:00",_x000D_
          "TotalRefreshCount": 11,_x000D_
          "CustomInfo": {}_x000D_
        }_x000D_
      },_x000D_
      "12": {_x000D_
        "$type": "Inside.Core.Formula.Definition.DefinitionAC, Inside.Core.Formula",_x000D_
        "ID": 12,_x000D_
        "Results": [_x000D_
          [_x000D_
            0.0_x000D_
          ]_x000D_
        ],_x000D_
        "Statistics": {_x000D_
          "CreationDate": "2019-10-11T16:14:29.8783877+02:00",_x000D_
          "LastRefreshDate": "2019-10-11T16:21:39.2180189+02:00",_x000D_
          "TotalRefreshCount": 11,_x000D_
          "CustomInfo": {}_x000D_
        }_x000D_
      },_x000D_
      "13": {_x000D_
        "$type": "Inside.Core.Formula.Definition.DefinitionAC, Inside.Core.Formula",_x000D_
        "ID": 13,_x000D_
        "Results": [_x000D_
          [_x000D_
            0.0_x000D_
          ]_x000D_
        ],_x000D_
        "Statistics": {_x000D_
          "CreationDate": "2019-10-11T16:14:29.8783877+02:00",_x000D_
          "LastRefreshDate": "2019-10-11T16:21:39.6344355+02:00",_x000D_
          "TotalRefreshCount": 11,_x000D_
          "CustomInfo": {}_x000D_
        }_x000D_
      },_x000D_
      "14": {_x000D_
        "$type": "Inside.Core.Formula.Definition.DefinitionAC, Inside.Core.Formula",_x000D_
        "ID": 14,_x000D_
        "Results": [_x000D_
          [_x000D_
            0.0_x000D_
          ]_x000D_
        ],_x000D_
        "Statistics": {_x000D_
          "CreationDate": "2019-10-11T16:14:29.8783877+02:00",_x000D_
          "LastRefreshDate": "2019-10-11T16:21:39.2180189+02:00",_x000D_
          "TotalRefreshCount": 11,_x000D_
          "CustomInfo": {}_x000D_
        }_x000D_
      },_x000D_
      "15": {_x000D_
        "$type": "Inside.Core.Formula.Definition.DefinitionAC, Inside.Core.Formula",_x000D_
        "ID": 15,_x000D_
        "Results": [_x000D_
          [_x000D_
            0.0_x000D_
          ]_x000D_
        ],_x000D_
        "Statistics": {_x000D_
          "CreationDate": "2019-10-11T16:14:29.8783877+02:00",_x000D_
          "LastRefreshDate": "2019-10-11T16:21:39.8512886+02:00",_x000D_
          "TotalRefreshCount": 13,_x000D_
          "CustomInfo": {}_x000D_
        }_x000D_
      },_x000D_
      "16": {_x000D_
        "$type": "Inside.Core.Formula.Definition.DefinitionAC, Inside.Core.Formula",_x000D_
        "ID": 16,_x000D_
        "Results": [_x000D_
          [_x000D_
            0.0_x000D_
          ]_x000D_
        ],_x000D_
        "Statistics": {_x000D_
          "CreationDate": "2019-10-11T16:14:29.8783877+02:00",_x000D_
          "LastRefreshDate": "2019-10-11T16:21:39.8512886+02:00",_x000D_
          "TotalRefreshCount": 13,_x000D_
          "CustomInfo": {}_x000D_
        }_x000D_
      },_x000D_
      "17": {_x000D_
        "$type": "Inside.Core.Formula.Definition.DefinitionAC, Inside.Core.Formula",_x000D_
        "ID": 17,_x000D_
        "Results": [_x000D_
          [_x000D_
            0.0_x000D_
          ]_x000D_
        ],_x000D_
        "Statistics": {_x000D_
          "CreationDate": "2019-10-11T16:14:29.8940149+02:00",_x000D_
          "LastRefreshDate": "2019-10-11T16:21:39.5179619+02:00",_x000D_
          "TotalRefreshCount": 11,_x000D_
          "CustomInfo": {}_x000D_
        }_x000D_
      },_x000D_
      "18": {_x000D_
        "$type": "Inside.Core.Formula.Definition.DefinitionAC, Inside.Core.Formula",_x000D_
        "ID": 18,_x000D_
        "Results": [_x000D_
          [_x000D_
            0.0_x000D_
          ]_x000D_
        ],_x000D_
        "Statistics": {_x000D_
          "CreationDate": "2019-10-11T16:14:29.8950237+02:00",_x000D_
          "LastRefreshDate": "2019-10-11T16:21:39.3843816+02:00",_x000D_
          "TotalRefreshCount": 11,_x000D_
          "CustomInfo": {}_x000D_
        }_x000D_
      },_x000D_
      "19": {_x000D_
        "$type": "Inside.Core.Formula.Definition.DefinitionAC, Inside.Core.Formula",_x000D_
        "ID": 19,_x000D_
        "Results": [_x000D_
          [_x000D_
            0.0_x000D_
          ]_x000D_
        ],_x000D_
        "Statistics": {_x000D_
          "CreationDate": "2019-10-11T16:14:29.8950237+02:00",_x000D_
          "LastRefreshDate": "2019-10-11T16:21:39.5179619+02:00",_x000D_
          "TotalRefreshCount": 11,_x000D_
          "CustomInfo": {}_x000D_
        }_x000D_
      },_x000D_
      "20": {_x000D_
        "$type": "Inside.Core.Formula.Definition.DefinitionAC, Inside.Core.Formula",_x000D_
        "ID": 20,_x000D_
        "Results": [_x000D_
          [_x000D_
            0.0_x000D_
          ]_x000D_
        ],_x000D_
        "Statistics": {_x000D_
          "CreationDate": "2019-10-11T16:14:29.8950237+02:00",_x000D_
          "LastRefreshDate": "2019-10-11T16:21:39.3843816+02:00",_x000D_
          "TotalRefreshCount": 11,_x000D_
          "CustomInfo": {}_x000D_
        }_x000D_
      },_x000D_
      "21": {_x000D_
        "$type": "Inside.Core.Formula.Definition.DefinitionAC, Inside.Core.Formula",_x000D_
        "ID": 21,_x000D_
        "Results": [_x000D_
          [_x000D_
            0.0_x000D_
          ]_x000D_
        ],_x000D_
        "Statistics": {_x000D_
          "CreationDate": "2019-10-11T16:14:29.8950237+02:00",_x000D_
          "LastRefreshDate": "2019-10-11T16:21:39.6344355+02:00",_x000D_
          "TotalRefreshCount": 11,_x000D_
          "CustomInfo": {}_x000D_
        }_x000D_
      },_x000D_
      "22": {_x000D_
        "$type": "Inside.Core.Formula.Definition.DefinitionAC, Inside.Core.Formula",_x000D_
        "ID": 22,_x000D_
        "Results": [_x000D_
          [_x000D_
            0.0_x000D_
          ]_x000D_
        ],_x000D_
        "Statistics": {_x000D_
          "CreationDate": "2019-10-11T16:14:29.8950237+02:00",_x000D_
          "LastRefreshDate": "2019-10-11T16:21:39.2180189+02:00",_x000D_
          "TotalRefreshCount": 11,_x000D_
          "CustomInfo": {}_x000D_
        }_x000D_
      },_x000D_
      "23": {_x000D_
        "$type": "Inside.Core.Formula.Definition.DefinitionAC, Inside.Core.Formula",_x000D_
        "ID": 23,_x000D_
        "Results": [_x000D_
          [_x000D_
            0.0_x000D_
          ]_x000D_
        ],_x000D_
        "Statistics": {_x000D_
          "CreationDate": "2019-10-11T16:14:29.911661+02:00",_x000D_
          "LastRefreshDate": "2019-10-11T16:21:39.6344355+02:00",_x000D_
          "TotalRefreshCount": 11,_x000D_
          "CustomInfo": {}_x000D_
        }_x000D_
      },_x000D_
      "24": {_x000D_
        "$type": "Inside.Core.Formula.Definition.DefinitionAC, Inside.Core.Formula",_x000D_
        "ID": 24,_x000D_
        "Results": [_x000D_
          [_x000D_
            0.0_x000D_
          ]_x000D_
        ],_x000D_
        "Statistics": {_x000D_
          "CreationDate": "2019-10-11T16:14:29.911661+02:00",_x000D_
          "LastRefreshDate": "2019-10-11T16:21:39.2180189+02:00",_x000D_
          "TotalRefreshCount": 11,_x000D_
          "CustomInfo": {}_x000D_
        }_x000D_
      },_x000D_
      "25": {_x000D_
        "$type": "Inside.Core.Formula.Definition.DefinitionAC, Inside.Core.Formula",_x000D_
        "ID": 25,_x000D_
        "Results": [_x000D_
          [_x000D_
            0.0_x000D_
          ]_x000D_
        ],_x000D_
        "Statistics": {_x000D_
          "CreationDate": "2019-10-11T16:14:29.911661+02:00",_x000D_
          "LastRefreshDate": "2019-10-11T16:21:39.6178033+02:00",_x000D_
          "TotalRefreshCount": 11,_x000D_
          "CustomInfo": {}_x000D_
        }_x000D_
      },_x000D_
      "26": {_x000D_
        "$type": "Inside.Core.Formula.Definition.DefinitionAC, Inside.Core.Formula",_x000D_
        "ID": 26,_x000D_
        "Results": [_x000D_
          [_x000D_
            0.0_x000D_
          ]_x000D_
        ],_x000D_
        "Statistics": {_x000D_
          "CreationDate": "2019-10-11T16:14:29.911661+02:00",_x000D_
          "LastRefreshDate": "2019-10-11T16:21:39.2180189+02:00",_x000D_
          "TotalRefreshCount": 11,_x000D_
          "CustomInfo": {}_x000D_
        }_x000D_
      },_x000D_
      "27": {_x000D_
        "$type": "Inside.Core.Formula.Definition.DefinitionAC, Inside.Core.Formula",_x000D_
        "ID": 27,_x000D_
        "Results": [_x000D_
          [_x000D_
            0.0_x000D_
          ]_x000D_
        ],_x000D_
        "Statistics": {_x000D_
          "CreationDate": "2019-10-11T16:14:29.911661+02:00",_x000D_
          "LastRefreshDate": "2019-10-11T16:21:39.5179619+02:00",_x000D_
          "TotalRefreshCount": 11,_x000D_
          "CustomInfo": {}_x000D_
        }_x000D_
      },_x000D_
      "28": {_x000D_
        "$type": "Inside.Core.Formula.Definition.DefinitionAC, Inside.Core.Formula",_x000D_
        "ID": 28,_x000D_
        "Results": [_x000D_
          [_x000D_
            0.0_x000D_
          ]_x000D_
        ],_x000D_
        "Statistics": {_x000D_
          "CreationDate": "2019-10-11T16:14:29.9282957+02:00",_x000D_
          "LastRefreshDate": "2019-10-11T16:21:39.3833736+02:00",_x000D_
          "TotalRefreshCount": 11,_x000D_
          "CustomInfo": {}_x000D_
        }_x000D_
      },_x000D_
      "29": {_x000D_
        "$type": "Inside.Core.Formula.Definition.DefinitionAC, Inside.Core.Formula",_x000D_
        "ID": 29,_x000D_
        "Results": [_x000D_
          [_x000D_
            0.0_x000D_
          ]_x000D_
        ],_x000D_
        "Statistics": {_x000D_
          "CreationDate": "2019-10-11T16:14:29.9282957+02:00",_x000D_
          "LastRefreshDate": "2019-10-11T16:21:39.5179619+02:00",_x000D_
          "TotalRefreshCount": 11,_x000D_
          "CustomInfo": {}_x000D_
        }_x000D_
      },_x000D_
      "30": {_x000D_
        "$type": "Inside.Core.Formula.Definition.DefinitionAC, Inside.Core.Formula",_x000D_
        "ID": 30,_x000D_
        "Results": [_x000D_
          [_x000D_
            0.0_x000D_
          ]_x000D_
        ],_x000D_
        "Statistics": {_x000D_
          "CreationDate": "2019-10-11T16:14:29.9282957+02:00",_x000D_
          "LastRefreshDate": "2019-10-11T16:21:39.3677468+02:00",_x000D_
          "TotalRefreshCount": 11,_x000D_
          "CustomInfo": {}_x000D_
        }_x000D_
      },_x000D_
      "31": {_x000D_
        "$type": "Inside.Core.Formula.Definition.DefinitionAC, Inside.Core.Formula",_x000D_
        "ID": 31,_x000D_
        "Results": [_x000D_
          [_x000D_
            0.0_x000D_
          ]_x000D_
        ],_x000D_
        "Statistics": {_x000D_
          "CreationDate": "2019-10-11T16:14:29.9282957+02:00",_x000D_
          "LastRefreshDate": "2019-10-11T16:21:39.5179619+02:00",_x000D_
          "TotalRefreshCount": 11,_x000D_
          "CustomInfo": {}_x000D_
        }_x000D_
      },_x000D_
      "32": {_x000D_
        "$type": "Inside.Core.Formula.Definition.DefinitionAC, Inside.Core.Formula",_x000D_
        "ID": 32,_x000D_
        "Results": [_x000D_
          [_x000D_
            0.0_x000D_
          ]_x000D_
        ],_x000D_
        "Statistics": {_x000D_
          "CreationDate": "2019-10-11T16:14:29.9282957+02:00",_x000D_
          "LastRefreshDate": "2019-10-11T16:21:39.3677468+02:00",_x000D_
          "TotalRefreshCount": 11,_x000D_
          "CustomInfo": {}_x000D_
        }_x000D_
      },_x000D_
      "33": {_x000D_
        "$type": "Inside.Core.Formula.Definition.DefinitionAC, Inside.Core.Formula",_x000D_
        "ID": 33,_x000D_
        "Results": [_x000D_
          [_x000D_
            0.0_x000D_
          ]_x000D_
        ],_x000D_
        "Statistics": {_x000D_
          "CreationDate": "2019-10-11T16:14:29.9282957+02:00",_x000D_
          "LastRefreshDate": "2019-10-11T16:21:39.6178033+02:00",_x000D_
          "TotalRefreshCount": 11,_x000D_
          "CustomInfo": {}_x000D_
        }_x000D_
      },_x000D_
      "34": {_x000D_
        "$type": "Inside.Core.Formula.Definition.DefinitionAC, Inside.Core.Formula",_x000D_
        "ID": 34,_x000D_
        "Results": [_x000D_
          [_x000D_
            0.0_x000D_
          ]_x000D_
        ],_x000D_
        "Statistics": {_x000D_
          "CreationDate": "2019-10-11T16:14:29.9450019+02:00",_x000D_
          "LastRefreshDate": "2019-10-11T16:21:39.2008821+02:00",_x000D_
          "TotalRefreshCount": 11,_x000D_
          "CustomInfo": {}_x000D_
        }_x000D_
      },_x000D_
      "35": {_x000D_
        "$type": "Inside.Core.Formula.Definition.DefinitionAC, Inside.Core.Formula",_x000D_
        "ID": 35,_x000D_
        "Results": [_x000D_
          [_x000D_
            0.0_x000D_
          ]_x000D_
        ],_x000D_
        "Statistics": {_x000D_
          "CreationDate": "2019-10-11T16:14:29.9450019+02:00",_x000D_
          "LastRefreshDate": "2019-10-11T16:21:39.6178033+02:00",_x000D_
          "TotalRefreshCount": 11,_x000D_
          "CustomInfo": {}_x000D_
        }_x000D_
      },_x000D_
      "36": {_x000D_
        "$type": "Inside.Core.Formula.Definition.DefinitionAC, Inside.Core.Formula",_x000D_
        "ID": 36,_x000D_
        "Results": [_x000D_
          [_x000D_
            0.0_x000D_
          ]_x000D_
        ],_x000D_
        "Statistics": {_x000D_
          "CreationDate": "2019-10-11T16:14:29.9450019+02:00",_x000D_
          "LastRefreshDate": "2019-10-11T16:21:39.2008821+02:00",_x000D_
          "TotalRefreshCount": 11,_x000D_
          "CustomInfo": {}_x000D_
        }_x000D_
      },_x000D_
      "37": {_x000D_
        "$type": "Inside.Core.Formula.Definition.DefinitionAC, Inside.Core.Formula",_x000D_
        "ID": 37,_x000D_
        "Results": [_x000D_
          [_x000D_
            0.0_x000D_
          ]_x000D_
        ],_x000D_
        "Statistics": {_x000D_
          "CreationDate": "2019-10-11T16:14:29.9450019+02:00",_x000D_
          "LastRefreshDate": "2019-10-11T16:21:39.6178033+02:00",_x000D_
          "TotalRefreshCount": 11,_x000D_
          "CustomInfo": {}_x000D_
        }_x000D_
      },_x000D_
      "38": {_x000D_
        "$type": "Inside.Core.Formula.Definition.DefinitionAC, Inside.Core.Formula",_x000D_
        "ID": 38,_x000D_
        "Results": [_x000D_
          [_x000D_
            0.0_x000D_
          ]_x000D_
        ],_x000D_
        "Statistics": {_x000D_
          "CreationDate": "2019-10-11T16:14:29.9555678+02:00",_x000D_
          "LastRefreshDate": "2019-10-11T16:21:39.2008821+02:00",_x000D_
          "TotalRefreshCount": 11,_x000D_
          "CustomInfo": {}_x000D_
        }_x000D_
      },_x000D_
      "39": {_x000D_
        "$type": "Inside.Core.Formula.Definition.DefinitionAC, Inside.Core.Formula",_x000D_
        "ID": 39,_x000D_
        "Results": [_x000D_
          [_x000D_
            0.0_x000D_
          ]_x000D_
        ],_x000D_
        "Statistics": {_x000D_
          "CreationDate": "2019-10-11T16:14:29.9555678+02:00",_x000D_
          "LastRefreshDate": "2019-10-11T16:21:39.6178033+02:00",_x000D_
          "TotalRefreshCount": 11,_x000D_
          "CustomInfo": {}_x000D_
        }_x000D_
      },_x000D_
      "40": {_x000D_
        "$type": "Inside.Core.Formula.Definition.DefinitionAC, Inside.Core.Formula",_x000D_
        "ID": 40,_x000D_
        "Results": [_x000D_
          [_x000D_
            0.0_x000D_
          ]_x000D_
        ],_x000D_
        "Statistics": {_x000D_
          "CreationDate": "2019-10-11T16:14:29.9555678+02:00",_x000D_
          "LastRefreshDate": "2019-10-11T16:21:39.2008821+02:00",_x000D_
          "TotalRefreshCount": 11,_x000D_
          "CustomInfo": {}_x000D_
        }_x000D_
      },_x000D_
      "41": {_x000D_
        "$type": "Inside.Core.Formula.Definition.DefinitionAC, Inside.Core.Formula",_x000D_
        "ID": 41,_x000D_
        "Results": [_x000D_
          [_x000D_
            0.0_x000D_
          ]_x000D_
        ],_x000D_
        "Statistics": {_x000D_
          "CreationDate": "2019-10-11T16:14:29.9621287+02:00",_x000D_
          "LastRefreshDate": "2019-10-11T16:21:39.5013293+02:00",_x000D_
          "TotalRefreshCount": 11,_x000D_
          "CustomInfo": {}_x000D_
        }_x000D_
      },_x000D_
      "42": {_x000D_
        "$type": "Inside.Core.Formula.Definition.DefinitionAC, Inside.Core.Formula",_x000D_
        "ID": 42,_x000D_
        "Results": [_x000D_
          [_x000D_
            0.0_x000D_
          ]_x000D_
        ],_x000D_
        "Statistics": {_x000D_
          "CreationDate": "2019-10-11T16:14:29.9621287+02:00",_x000D_
          "LastRefreshDate": "2019-10-11T16:21:39.3677468+02:00",_x000D_
          "TotalRefreshCount": 11,_x000D_
          "CustomInfo": {}_x000D_
        }_x000D_
      },_x000D_
      "43": {_x000D_
        "$type": "Inside.Core.Formula.Definition.DefinitionAC, Inside.Core.Formula",_x000D_
        "ID": 43,_x000D_
        "Results": [_x000D_
          [_x000D_
            0.0_x000D_
          ]_x000D_
        ],_x000D_
        "Statistics": {_x000D_
          "CreationDate": "2019-10-11T16:14:29.9788363+02:00",_x000D_
          "LastRefreshDate": "2019-10-11T16:21:39.5013293+02:00",_x000D_
          "TotalRefreshCount": 11,_x000D_
          "CustomInfo": {}_x000D_
        }_x000D_
      },_x000D_
      "44": {_x000D_
        "$type": "Inside.Core.Formula.Definition.DefinitionAC, Inside.Core.Formula",_x000D_
        "ID": 44,_x000D_
        "Results": [_x000D_
          [_x000D_
            0.0_x000D_
          ]_x000D_
        ],_x000D_
        "Statistics": {_x000D_
          "CreationDate": "2019-10-11T16:14:29.9788363+02:00",_x000D_
          "LastRefreshDate": "2019-10-11T16:21:39.3677468+02:00",_x000D_
          "TotalRefreshCount": 11,_x000D_
          "CustomInfo": {}_x000D_
        }_x000D_
      },_x000D_
      "45": {_x000D_
        "$type": "Inside.Core.Formula.Definition.DefinitionAC, Inside.Core.Formula",_x000D_
        "ID": 45,_x000D_
        "Results": [_x000D_
          [_x000D_
            0.0_x000D_
          ]_x000D_
        ],_x000D_
        "Statistics": {_x000D_
          "CreationDate": "2019-10-11T16:14:29.9788363+02:00",_x000D_
          "LastRefreshDate": "2019-10-11T16:21:39.5013293+02:00",_x000D_
          "TotalRefreshCount": 11,_x000D_
          "CustomInfo": {}_x000D_
        }_x000D_
      },_x000D_
      "46": {_x000D_
        "$type": "Inside.Core.Formula.Definition.DefinitionAC, Inside.Core.Formula",_x000D_
        "ID": 46,_x000D_
        "Results": [_x000D_
          [_x000D_
            0.0_x000D_
          ]_x000D_
        ],_x000D_
        "Statistics": {_x000D_
          "CreationDate": "2019-10-11T16:14:29.9788363+02:00",_x000D_
          "LastRefreshDate": "2019-10-11T16:21:39.351113+02:00",_x000D_
          "TotalRefreshCount": 11,_x000D_
          "CustomInfo": {}_x000D_
        }_x000D_
      },_x000D_
      "47": {_x000D_
        "$type": "Inside.Core.Formula.Definition.DefinitionAC, Inside.Core.Formula",_x000D_
        "ID": 47,_x000D_
        "Results": [_x000D_
          [_x000D_
            0.0_x000D_
          ]_x000D_
        ],_x000D_
        "Statistics": {_x000D_
          "CreationDate": "2019-10-11T16:14:29.9788363+02:00",_x000D_
          "LastRefreshDate": "2019-10-11T16:21:39.5013293+02:00",_x000D_
          "TotalRefreshCount": 11,_x000D_
          "CustomInfo": {}_x000D_
        }_x000D_
      },_x000D_
      "48": {_x000D_
        "$type": "Inside.Core.Formula.Definition.DefinitionAC, Inside.Core.Formula",_x000D_
        "ID": 48,_x000D_
        "Results": [_x000D_
          [_x000D_
            0.0_x000D_
          ]_x000D_
        ],_x000D_
        "Statistics": {_x000D_
          "CreationDate": "2019-10-11T16:14:29.9788363+02:00",_x000D_
          "LastRefreshDate": "2019-10-11T16:21:39.351113+02:00",_x000D_
          "TotalRefreshCount": 11,_x000D_
          "CustomInfo": {}_x000D_
        }_x000D_
      },_x000D_
      "49": {_x000D_
        "$type": "Inside.Core.Formula.Definition.DefinitionAC, Inside.Core.Formula",_x000D_
        "ID": 49,_x000D_
        "Results": [_x000D_
          [_x000D_
            0.0_x000D_
          ]_x000D_
        ],_x000D_
        "Statistics": {_x000D_
          "CreationDate": "2019-10-11T16:14:29.995012+02:00",_x000D_
          "LastRefreshDate": "2019-10-11T16:21:39.6011675+02:00",_x000D_
          "TotalRefreshCount": 11,_x000D_
          "CustomInfo": {}_x000D_
        }_x000D_
      },_x000D_
      "50": {_x000D_
        "$type": "Inside.Core.Formula.Definition.DefinitionAC, Inside.Core.Formula",_x000D_
        "ID": 50,_x000D_
        "Results": [_x000D_
          [_x000D_
            0.0_x000D_
          ]_x000D_
        ],_x000D_
        "Statistics": {_x000D_
          "CreationDate": "2019-10-11T16:14:29.995012+02:00",_x000D_
          "LastRefreshDate": "2019-10-11T16:21:39.2008821+02:00",_x000D_
          "TotalRefreshCount": 11,_x000D_
          "CustomInfo": {}_x000D_
        }_x000D_
      },_x000D_
      "51": {_x000D_
        "$type": "Inside.Core.Formula.Definition.DefinitionAC, Inside.Core.Formula",_x000D_
        "ID": 51,_x000D_
        "Results": [_x000D_
          [_x000D_
            0.0_x000D_
          ]_x000D_
        ],_x000D_
        "Statistics": {_x000D_
          "CreationDate": "2019-10-11T16:14:29.995012+02:00",_x000D_
          "LastRefreshDate": "2019-10-11T16:21:39.6011675+02:00",_x000D_
          "TotalRefreshCount": 11,_x000D_
          "CustomInfo": {}_x000D_
        }_x000D_
      },_x000D_
      "52": {_x000D_
        "$type": "Inside.Core.Formula.Definition.DefinitionAC, Inside.Core.Formula",_x000D_
        "ID": 52,_x000D_
        "Results": [_x000D_
          [_x000D_
            0.0_x000D_
          ]_x000D_
        ],_x000D_
        "Statistics": {_x000D_
          "CreationDate": "2019-10-11T16:14:29.995012+02:00",_x000D_
          "LastRefreshDate": "2019-10-11T16:21:39.2008821+02:00",_x000D_
          "TotalRefreshCount": 11,_x000D_
          "CustomInfo": {}_x000D_
        }_x000D_
      },_x000D_
      "53": {_x000D_
        "$type": "Inside.Core.Formula.Definition.DefinitionAC, Inside.Core.Formula",_x000D_
        "ID": 53,_x000D_
        "Results": [_x000D_
          [_x000D_
            0.0_x000D_
          ]_x000D_
        ],_x000D_
        "Statistics": {_x000D_
          "CreationDate": "2019-10-11T16:14:29.995012+02:00",_x000D_
          "LastRefreshDate": "2019-10-11T16:21:39.6011675+02:00",_x000D_
          "TotalRefreshCount": 11,_x000D_
          "CustomInfo": {}_x000D_
        }_x000D_
      },_x000D_
      "54": {_x000D_
        "$type": "Inside.Core.Formula.Definition.DefinitionAC, Inside.Core.Formula",_x000D_
        "ID": 54,_x000D_
        "Results": [_x000D_
          [_x000D_
            0.0_x000D_
          ]_x000D_
        ],_x000D_
        "Statistics": {_x000D_
          "CreationDate": "2019-10-11T16:14:29.995012+02:00",_x000D_
          "LastRefreshDate": "2019-10-11T16:21:39.1842459+02:00",_x000D_
          "TotalRefreshCount": 11,_x000D_
          "CustomInfo": {}_x000D_
        }_x000D_
      },_x000D_
      "55": {_x000D_
        "$type": "Inside.Core.Formula.Definition.DefinitionAC, Inside.Core.Formula",_x000D_
        "ID": 55,_x000D_
        "Results": [_x000D_
          [_x000D_
            0.0_x000D_
          ]_x000D_
        ],_x000D_
        "Statistics": {_x000D_
          "CreationDate": "2019-10-11T16:14:29.995012+02:00",_x000D_
          "LastRefreshDate": "2019-10-11T16:21:39.6011675+02:00",_x000D_
          "TotalRefreshCount": 11,_x000D_
          "CustomInfo": {}_x000D_
        }_x000D_
      },_x000D_
      "56": {_x000D_
        "$type": "Inside.Core.Formula.Definition.DefinitionAC, Inside.Core.Formula",_x000D_
        "ID": 56,_x000D_
        "Results": [_x000D_
          [_x000D_
            0.0_x000D_
          ]_x000D_
        ],_x000D_
        "Statistics": {_x000D_
          "CreationDate": "2019-10-11T16:14:30.0117421+02:00",_x000D_
          "LastRefreshDate": "2019-10-11T16:21:39.1842459+02:00",_x000D_
          "TotalRefreshCount": 11,_x000D_
          "CustomInfo": {}_x000D_
        }_x000D_
      },_x000D_
      "57": {_x000D_
        "$type": "Inside.Core.Formula.Definition.DefinitionAC, Inside.Core.Formula",_x000D_
        "ID": 57,_x000D_
        "Results": [_x000D_
          [_x000D_
            0.0_x000D_
          ]_x000D_
        ],_x000D_
        "Statistics": {_x000D_
          "CreationDate": "2019-10-11T16:14:30.0117421+02:00",_x000D_
          "LastRefreshDate": "2019-10-11T16:21:39.6011675+02:00",_x000D_
          "TotalRefreshCount": 11,_x000D_
          "CustomInfo": {}_x000D_
        }_x000D_
      },_x000D_
      "58": {_x000D_
        "$type": "Inside.Core.Formula.Definition.DefinitionAC, Inside.Core.Formula",_x000D_
        "ID": 58,_x000D_
        "Results": [_x000D_
          [_x000D_
            0.0_x000D_
          ]_x000D_
        ],_x000D_
        "Statistics": {_x000D_
          "CreationDate": "2019-10-11T16:14:30.0117421+02:00",_x000D_
          "LastRefreshDate": "2019-10-11T16:21:39.1842459+02:00",_x000D_
          "TotalRefreshCount": 11,_x000D_
          "CustomInfo": {}_x000D_
        }_x000D_
      },_x000D_
      "59": {_x000D_
        "$type": "Inside.Core.Formula.Definition.DefinitionAC, Inside.Core.Formula",_x000D_
        "ID": 59,_x000D_
        "Results": [_x000D_
          [_x000D_
            0.0_x000D_
          ]_x000D_
        ],_x000D_
        "Statistics": {_x000D_
          "CreationDate": "2019-10-11T16:14:30.0287485+02:00",_x000D_
          "LastRefreshDate": "2019-10-11T16:21:39.6011675+02:00",_x000D_
          "TotalRefreshCount": 11,_x000D_
          "CustomInfo": {}_x000D_
        }_x000D_
      },_x000D_
      "60": {_x000D_
        "$type": "Inside.Core.Formula.Definition.DefinitionAC, Inside.Core.Formula",_x000D_
        "ID": 60,_x000D_
        "Results": [_x000D_
          [_x000D_
            0.0_x000D_
          ]_x000D_
        ],_x000D_
        "Statistics": {_x000D_
          "CreationDate": "2019-10-11T16:14:30.0287485+02:00",_x000D_
          "LastRefreshDate": "2019-10-11T16:21:39.1842459+02:00",_x000D_
          "TotalRefreshCount": 11,_x000D_
          "CustomInfo": {}_x000D_
        }_x000D_
      },_x000D_
      "61": {_x000D_
        "$type": "Inside.Core.Formula.Definition.DefinitionAC, Inside.Core.Formula",_x000D_
        "ID": 61,_x000D_
        "Results": [_x000D_
          [_x000D_
            0.0_x000D_
          ]_x000D_
        ],_x000D_
        "Statistics": {_x000D_
          "CreationDate": "2019-10-11T16:14:30.0287485+02:00",_x000D_
          "LastRefreshDate": "2019-10-11T16:21:39.5845273+02:00",_x000D_
          "TotalRefreshCount": 11,_x000D_
          "CustomInfo": {}_x000D_
        }_x000D_
      },_x000D_
      "62": {_x000D_
        "$type": "Inside.Core.Formula.Definition.DefinitionAC, Inside.Core.Formula",_x000D_
        "ID": 62,_x000D_
        "Results": [_x000D_
          [_x000D_
            0.0_x000D_
          ]_x000D_
        ],_x000D_
        "Statistics": {_x000D_
          "CreationDate": "2019-10-11T16:14:30.0287485+02:00",_x000D_
          "LastRefreshDate": "2019-10-11T16:21:39.1842459+02:00",_x000D_
          "TotalRefreshCount": 11,_x000D_
          "CustomInfo": {}_x000D_
        }_x000D_
      },_x000D_
      "63": {_x000D_
        "$type": "Inside.Core.Formula.Definition.DefinitionAC, Inside.Core.Formula",_x000D_
        "ID": 63,_x000D_
        "Results": [_x000D_
          [_x000D_
            0.0_x000D_
          ]_x000D_
        ],_x000D_
        "Statistics": {_x000D_
          "CreationDate": "2019-10-11T16:14:30.0287485+02:00",_x000D_
          "LastRefreshDate": "2019-10-11T16:21:39.5845273+02:00",_x000D_
          "TotalRefreshCount": 11,_x000D_
          "CustomInfo": {}_x000D_
        }_x000D_
      },_x000D_
      "64": {_x000D_
        "$type": "Inside.Core.Formula.Definition.DefinitionAC, Inside.Core.Formula",_x000D_
        "ID": 64,_x000D_
        "Results": [_x000D_
          [_x000D_
            0.0_x000D_
          ]_x000D_
        ],_x000D_
        "Statistics": {_x000D_
          "CreationDate": "2019-10-11T16:14:30.0287485+02:00",_x000D_
          "LastRefreshDate": "2019-10-11T16:21:39.1676102+02:00",_x000D_
          "TotalRefreshCount": 11,_x000D_
          "CustomInfo": {}_x000D_
        }_x000D_
      },_x000D_
      "65": {_x000D_
        "$type": "Inside.Core.Formula.Definition.DefinitionAC, Inside.Core.Formula",_x000D_
        "ID": 65,_x000D_
        "Results": [_x000D_
          [_x000D_
            0.0_x000D_
          ]_x000D_
        ],_x000D_
        "Statistics": {_x000D_
          "CreationDate": "2019-10-11T16:14:30.0454284+02:00",_x000D_
          "LastRefreshDate": "2019-10-11T16:21:39.5013293+02:00",_x000D_
          "TotalRefreshCount": 11,_x000D_
          "CustomInfo": {}_x000D_
        }_x000D_
      },_x000D_
      "66": {_x000D_
        "$type": "Inside.Core.Formula.Definition.DefinitionAC, Inside.Core.Formula",_x000D_
        "ID": 66,_x000D_
        "Results": [_x000D_
          [_x000D_
            0.0_x000D_
          ]_x000D_
        ],_x000D_
        "Statistics": {_x000D_
          "CreationDate": "2019-10-11T16:14:30.0454284+02:00",_x000D_
          "LastRefreshDate": "2019-10-11T16:21:39.351113+02:00",_x000D_
          "TotalRefreshCount": 11,_x000D_
          "CustomInfo": {}_x000D_
        }_x000D_
      },_x000D_
      "67": {_x000D_
        "$type": "Inside.Core.Formula.Definition.DefinitionAC, Inside.Core.Formula",_x000D_
        "ID": 67,_x000D_
        "Results": [_x000D_
          [_x000D_
            0.0_x000D_
          ]_x000D_
        ],_x000D_
        "Statistics": {_x000D_
          "CreationDate": "2019-10-11T16:14:30.0454284+02:00",_x000D_
          "LastRefreshDate": "2019-10-11T16:21:39.4846967+02:00",_x000D_
          "TotalRefreshCount": 11,_x000D_
          "CustomInfo": {}_x000D_
        }_x000D_
      },_x000D_
      "68": {_x000D_
        "$type": "Inside.Core.Formula.Definition.DefinitionAC, Inside.Core.Formula",_x000D_
        "ID": 68,_x000D_
        "Results": [_x000D_
          [_x000D_
            0.0_x000D_
          ]_x000D_
        ],_x000D_
        "Statistics": {_x000D_
          "CreationDate": "2019-10-11T16:14:30.0454284+02:00",_x000D_
          "LastRefreshDate": "2019-10-11T16:21:39.3344799+02:00",_x000D_
          "TotalRefreshCount": 11,_x000D_
          "CustomInfo": {}_x000D_
        }_x000D_
      },_x000D_
      "69": {_x000D_
        "$type": "Inside.Core.Formula.Definition.DefinitionAC, Inside.Core.Formula",_x000D_
        "ID": 69,_x000D_
        "Results": [_x000D_
          [_x000D_
            0.0_x000D_
          ]_x000D_
        ],_x000D_
        "Statistics": {_x000D_
          "CreationDate": "2019-10-11T16:14:30.0554763+02:00",_x000D_
          "LastRefreshDate": "2019-10-11T16:21:39.4846967+02:00",_x000D_
          "TotalRefreshCount": 11,_x000D_
          "CustomInfo": {}_x000D_
        }_x000D_
      },_x000D_
      "70": {_x000D_
        "$type": "Inside.Core.Formula.Definition.DefinitionAC, Inside.Core.Formula",_x000D_
        "ID": 70,_x000D_
        "Results": [_x000D_
          [_x000D_
            0.0_x000D_
          ]_x000D_
        ],_x000D_
        "Statistics": {_x000D_
          "CreationDate": "2019-10-11T16:14:30.0554763+02:00",_x000D_
          "LastRefreshDate": "2019-10-11T16:21:39.3344799+02:00",_x000D_
          "TotalRefreshCount": 11,_x000D_
          "CustomInfo": {}_x000D_
        }_x000D_
      },_x000D_
      "71": {_x000D_
        "$type": "Inside.Core.Formula.Definition.DefinitionAC, Inside.Core.Formula",_x000D_
        "ID": 71,_x000D_
        "Results": [_x000D_
          [_x000D_
            0.0_x000D_
          ]_x000D_
        ],_x000D_
        "Statistics": {_x000D_
          "CreationDate": "2019-10-11T16:14:30.0554763+02:00",_x000D_
          "LastRefreshDate": "2019-10-11T16:21:39.4846967+02:00",_x000D_
          "TotalRefreshCount": 11,_x000D_
          "CustomInfo": {}_x000D_
        }_x000D_
      },_x000D_
      "72": {_x000D_
        "$type": "Inside.Core.Formula.Definition.DefinitionAC, Inside.Core.Formula",_x000D_
        "ID": 72,_x000D_
        "Results": [_x000D_
          [_x000D_
            0.0_x000D_
          ]_x000D_
        ],_x000D_
        "Statistics": {_x000D_
          "CreationDate": "2019-10-11T16:14:30.0620523+02:00",_x000D_
          "LastRefreshDate": "2019-10-11T16:21:39.3344799+02:00",_x000D_
          "TotalRefreshCount": 11,_x000D_
          "CustomInfo": {}_x000D_
        }_x000D_
      },_x000D_
      "73": {_x000D_
        "$type": "Inside.Core.Formula.Definition.DefinitionAC, Inside.Core.Formula",_x000D_
        "ID": 73,_x000D_
        "Results": [_x000D_
          [_x000D_
            0.0_x000D_
          ]_x000D_
        ],_x000D_
        "Statistics": {_x000D_
          "CreationDate": "2019-10-11T16:14:30.0620523+02:00",_x000D_
          "LastRefreshDate": "2019-10-11T16:21:39.4846967+02:00",_x000D_
          "TotalRefreshCount": 11,_x000D_
          "CustomInfo": {}_x000D_
        }_x000D_
      },_x000D_
      "74": {_x000D_
        "$type": "Inside.Core.Formula.Definition.DefinitionAC, Inside.Core.Formula",_x000D_
        "ID": 74,_x000D_
        "Results": [_x000D_
          [_x000D_
            0.0_x000D_
          ]_x000D_
        ],_x000D_
        "Statistics": {_x000D_
          "CreationDate": "2019-10-11T16:14:30.0620523+02:00",_x000D_
          "LastRefreshDate": "2019-10-11T16:21:39.3344799+02:00",_x000D_
          "TotalRefreshCount": 11,_x000D_
          "CustomInfo": {}_x000D_
        }_x000D_
      },_x000D_
 </t>
  </si>
  <si>
    <t xml:space="preserve">     "75": {_x000D_
        "$type": "Inside.Core.Formula.Definition.DefinitionAC, Inside.Core.Formula",_x000D_
        "ID": 75,_x000D_
        "Results": [_x000D_
          [_x000D_
            0.0_x000D_
          ]_x000D_
        ],_x000D_
        "Statistics": {_x000D_
          "CreationDate": "2019-10-11T16:14:30.0785534+02:00",_x000D_
          "LastRefreshDate": "2019-10-11T16:21:39.4846967+02:00",_x000D_
          "TotalRefreshCount": 11,_x000D_
          "CustomInfo": {}_x000D_
        }_x000D_
      },_x000D_
      "76": {_x000D_
        "$type": "Inside.Core.Formula.Definition.DefinitionAC, Inside.Core.Formula",_x000D_
        "ID": 76,_x000D_
        "Results": [_x000D_
          [_x000D_
            0.0_x000D_
          ]_x000D_
        ],_x000D_
        "Statistics": {_x000D_
          "CreationDate": "2019-10-11T16:14:30.0785534+02:00",_x000D_
          "LastRefreshDate": "2019-10-11T16:21:39.3178458+02:00",_x000D_
          "TotalRefreshCount": 11,_x000D_
          "CustomInfo": {}_x000D_
        }_x000D_
      },_x000D_
      "77": {_x000D_
        "$type": "Inside.Core.Formula.Definition.DefinitionAC, Inside.Core.Formula",_x000D_
        "ID": 77,_x000D_
        "Results": [_x000D_
          [_x000D_
            0.0_x000D_
          ]_x000D_
        ],_x000D_
        "Statistics": {_x000D_
          "CreationDate": "2019-10-11T16:14:30.0785534+02:00",_x000D_
          "LastRefreshDate": "2019-10-11T16:21:39.4675575+02:00",_x000D_
          "TotalRefreshCount": 11,_x000D_
          "CustomInfo": {}_x000D_
        }_x000D_
      },_x000D_
      "78": {_x000D_
        "$type": "Inside.Core.Formula.Definition.DefinitionAC, Inside.Core.Formula",_x000D_
        "ID": 78,_x000D_
        "Results": [_x000D_
          [_x000D_
            0.0_x000D_
          ]_x000D_
        ],_x000D_
        "Statistics": {_x000D_
          "CreationDate": "2019-10-11T16:14:30.0785534+02:00",_x000D_
          "LastRefreshDate": "2019-10-11T16:21:39.3178458+02:00",_x000D_
          "TotalRefreshCount": 11,_x000D_
          "CustomInfo": {}_x000D_
        }_x000D_
      },_x000D_
      "79": {_x000D_
        "$type": "Inside.Core.Formula.Definition.DefinitionAC, Inside.Core.Formula",_x000D_
        "ID": 79,_x000D_
        "Results": [_x000D_
          [_x000D_
            0.0_x000D_
          ]_x000D_
        ],_x000D_
        "Statistics": {_x000D_
          "CreationDate": "2019-10-11T16:14:30.0785534+02:00",_x000D_
          "LastRefreshDate": "2019-10-11T16:21:39.4675575+02:00",_x000D_
          "TotalRefreshCount": 11,_x000D_
          "CustomInfo": {}_x000D_
        }_x000D_
      },_x000D_
      "80": {_x000D_
        "$type": "Inside.Core.Formula.Definition.DefinitionAC, Inside.Core.Formula",_x000D_
        "ID": 80,_x000D_
        "Results": [_x000D_
          [_x000D_
            0.0_x000D_
          ]_x000D_
        ],_x000D_
        "Statistics": {_x000D_
          "CreationDate": "2019-10-11T16:14:30.0785534+02:00",_x000D_
          "LastRefreshDate": "2019-10-11T16:21:39.3178458+02:00",_x000D_
          "TotalRefreshCount": 11,_x000D_
          "CustomInfo": {}_x000D_
        }_x000D_
      },_x000D_
      "81": {_x000D_
        "$type": "Inside.Core.Formula.Definition.DefinitionAC, Inside.Core.Formula",_x000D_
        "ID": 81,_x000D_
        "Results": [_x000D_
          [_x000D_
            0.0_x000D_
          ]_x000D_
        ],_x000D_
        "Statistics": {_x000D_
          "CreationDate": "2019-10-11T16:14:30.095191+02:00",_x000D_
          "LastRefreshDate": "2019-10-11T16:21:39.5845273+02:00",_x000D_
          "TotalRefreshCount": 11,_x000D_
          "CustomInfo": {}_x000D_
        }_x000D_
      },_x000D_
      "82": {_x000D_
        "$type": "Inside.Core.Formula.Definition.DefinitionAC, Inside.Core.Formula",_x000D_
        "ID": 82,_x000D_
        "Results": [_x000D_
          [_x000D_
            0.0_x000D_
          ]_x000D_
        ],_x000D_
        "Statistics": {_x000D_
          "CreationDate": "2019-10-11T16:14:30.095191+02:00",_x000D_
          "LastRefreshDate": "2019-10-11T16:21:39.1676102+02:00",_x000D_
          "TotalRefreshCount": 11,_x000D_
          "CustomInfo": {}_x000D_
        }_x000D_
      },_x000D_
      "83": {_x000D_
        "$type": "Inside.Core.Formula.Definition.DefinitionAC, Inside.Core.Formula",_x000D_
        "ID": 83,_x000D_
        "Results": [_x000D_
          [_x000D_
            0.0_x000D_
          ]_x000D_
        ],_x000D_
        "Statistics": {_x000D_
          "CreationDate": "2019-10-11T16:14:30.095191+02:00",_x000D_
          "LastRefreshDate": "2019-10-11T16:21:39.5845273+02:00",_x000D_
          "TotalRefreshCount": 11,_x000D_
          "CustomInfo": {}_x000D_
        }_x000D_
      },_x000D_
      "84": {_x000D_
        "$type": "Inside.Core.Formula.Definition.DefinitionAC, Inside.Core.Formula",_x000D_
        "ID": 84,_x000D_
        "Results": [_x000D_
          [_x000D_
            0.0_x000D_
          ]_x000D_
        ],_x000D_
        "Statistics": {_x000D_
          "CreationDate": "2019-10-11T16:14:30.095191+02:00",_x000D_
          "LastRefreshDate": "2019-10-11T16:21:39.1676102+02:00",_x000D_
          "TotalRefreshCount": 11,_x000D_
          "CustomInfo": {}_x000D_
        }_x000D_
      },_x000D_
      "85": {_x000D_
        "$type": "Inside.Core.Formula.Definition.DefinitionAC, Inside.Core.Formula",_x000D_
        "ID": 85,_x000D_
        "Results": [_x000D_
          [_x000D_
            0.0_x000D_
          ]_x000D_
        ],_x000D_
        "Statistics": {_x000D_
          "CreationDate": "2019-10-11T16:14:30.095191+02:00",_x000D_
          "LastRefreshDate": "2019-10-11T16:21:39.8346141+02:00",_x000D_
          "TotalRefreshCount": 13,_x000D_
          "CustomInfo": {}_x000D_
        }_x000D_
      },_x000D_
      "86": {_x000D_
        "$type": "Inside.Core.Formula.Definition.DefinitionAC, Inside.Core.Formula",_x000D_
        "ID": 86,_x000D_
        "Results": [_x000D_
          [_x000D_
            -31972.66_x000D_
          ]_x000D_
        ],_x000D_
        "Statistics": {_x000D_
          "CreationDate": "2019-10-11T16:14:30.095191+02:00",_x000D_
          "LastRefreshDate": "2019-10-11T16:21:39.8179529+02:00",_x000D_
          "TotalRefreshCount": 13,_x000D_
          "CustomInfo": {}_x000D_
        }_x000D_
      },_x000D_
      "87": {_x000D_
        "$type": "Inside.Core.Formula.Definition.DefinitionAC, Inside.Core.Formula",_x000D_
        "ID": 87,_x000D_
        "Results": [_x000D_
          [_x000D_
            0.0_x000D_
          ]_x000D_
        ],_x000D_
        "Statistics": {_x000D_
          "CreationDate": "2019-10-11T16:14:30.1118241+02:00",_x000D_
          "LastRefreshDate": "2019-10-11T16:21:39.5835186+02:00",_x000D_
          "TotalRefreshCount": 11,_x000D_
          "CustomInfo": {}_x000D_
        }_x000D_
      },_x000D_
      "88": {_x000D_
        "$type": "Inside.Core.Formula.Definition.DefinitionAC, Inside.Core.Formula",_x000D_
        "ID": 88,_x000D_
        "Results": [_x000D_
          [_x000D_
            0.0_x000D_
          ]_x000D_
        ],_x000D_
        "Statistics": {_x000D_
          "CreationDate": "2019-10-11T16:14:30.1118241+02:00",_x000D_
          "LastRefreshDate": "2019-10-11T16:21:39.1676102+02:00",_x000D_
          "TotalRefreshCount": 11,_x000D_
          "CustomInfo": {}_x000D_
        }_x000D_
      },_x000D_
      "89": {_x000D_
        "$type": "Inside.Core.Formula.Definition.DefinitionAC, Inside.Core.Formula",_x000D_
        "ID": 89,_x000D_
        "Results": [_x000D_
          [_x000D_
            0.0_x000D_
          ]_x000D_
        ],_x000D_
        "Statistics": {_x000D_
          "CreationDate": "2019-10-11T16:14:30.1118241+02:00",_x000D_
          "LastRefreshDate": "2019-10-11T16:21:39.8179529+02:00",_x000D_
          "TotalRefreshCount": 13,_x000D_
          "CustomInfo": {}_x000D_
        }_x000D_
      },_x000D_
      "90": {_x000D_
        "$type": "Inside.Core.Formula.Definition.DefinitionAC, Inside.Core.Formula",_x000D_
        "ID": 90,_x000D_
        "Results": [_x000D_
          [_x000D_
            -24331.93_x000D_
          ]_x000D_
        ],_x000D_
        "Statistics": {_x000D_
          "CreationDate": "2019-10-11T16:14:30.1118241+02:00",_x000D_
          "LastRefreshDate": "2019-10-11T16:21:39.8179529+02:00",_x000D_
          "TotalRefreshCount": 13,_x000D_
          "CustomInfo": {}_x000D_
        }_x000D_
      },_x000D_
      "91": {_x000D_
        "$type": "Inside.Core.Formula.Definition.DefinitionAC, Inside.Core.Formula",_x000D_
        "ID": 91,_x000D_
        "Results": [_x000D_
          [_x000D_
            0.0_x000D_
          ]_x000D_
        ],_x000D_
        "Statistics": {_x000D_
          "CreationDate": "2019-10-11T16:14:30.1118241+02:00",_x000D_
          "LastRefreshDate": "2019-10-11T16:21:39.801784+02:00",_x000D_
          "TotalRefreshCount": 13,_x000D_
          "CustomInfo": {}_x000D_
        }_x000D_
      },_x000D_
      "92": {_x000D_
        "$type": "Inside.Core.Formula.Definition.DefinitionAC, Inside.Core.Formula",_x000D_
        "ID": 92,_x000D_
        "Results": [_x000D_
          [_x000D_
            -5234.0_x000D_
          ]_x000D_
        ],_x000D_
        "Statistics": {_x000D_
          "CreationDate": "2019-10-11T16:14:30.1118241+02:00",_x000D_
          "LastRefreshDate": "2019-10-11T16:21:39.801784+02:00",_x000D_
          "TotalRefreshCount": 13,_x000D_
          "CustomInfo": {}_x000D_
        }_x000D_
      },_x000D_
      "93": {_x000D_
        "$type": "Inside.Core.Formula.Definition.DefinitionAC, Inside.Core.Formula",_x000D_
        "ID": 93,_x000D_
        "Results": [_x000D_
          [_x000D_
            0.0_x000D_
          ]_x000D_
        ],_x000D_
        "Statistics": {_x000D_
          "CreationDate": "2019-10-11T16:14:30.1284578+02:00",_x000D_
          "LastRefreshDate": "2019-10-11T16:21:39.7846378+02:00",_x000D_
          "TotalRefreshCount": 13,_x000D_
          "CustomInfo": {}_x000D_
        }_x000D_
      },_x000D_
      "94": {_x000D_
        "$type": "Inside.Core.Formula.Definition.DefinitionAC, Inside.Core.Formula",_x000D_
        "ID": 94,_x000D_
        "Results": [_x000D_
          [_x000D_
            -11434.0_x000D_
          ]_x000D_
        ],_x000D_
        "Statistics": {_x000D_
          "CreationDate": "2019-10-11T16:14:30.1284578+02:00",_x000D_
          "LastRefreshDate": "2019-10-11T16:21:39.7846378+02:00",_x000D_
          "TotalRefreshCount": 13,_x000D_
          "CustomInfo": {}_x000D_
        }_x000D_
      },_x000D_
      "95": {_x000D_
        "$type": "Inside.Core.Formula.Definition.DefinitionAC, Inside.Core.Formula",_x000D_
        "ID": 95,_x000D_
        "Results": [_x000D_
          [_x000D_
            0.0_x000D_
          ]_x000D_
        ],_x000D_
        "Statistics": {_x000D_
          "CreationDate": "2019-10-11T16:14:30.1284578+02:00",_x000D_
          "LastRefreshDate": "2019-10-11T16:21:39.768004+02:00",_x000D_
          "TotalRefreshCount": 13,_x000D_
          "CustomInfo": {}_x000D_
        }_x000D_
      },_x000D_
      "96": {_x000D_
        "$type": "Inside.Core.Formula.Definition.DefinitionAC, Inside.Core.Formula",_x000D_
        "ID": 96,_x000D_
        "Results": [_x000D_
          [_x000D_
            -3084.41_x000D_
          ]_x000D_
        ],_x000D_
        "Statistics": {_x000D_
          "CreationDate": "2019-10-11T16:14:30.1284578+02:00",_x000D_
          "LastRefreshDate": "2019-10-11T16:21:39.768004+02:00",_x000D_
          "TotalRefreshCount": 13,_x000D_
          "CustomInfo": {}_x000D_
        }_x000D_
      },_x000D_
      "97": {_x000D_
        "$type": "Inside.Core.Formula.Definition.DefinitionAC, Inside.Core.Formula",_x000D_
        "ID": 97,_x000D_
        "Results": [_x000D_
          [_x000D_
            0.0_x000D_
          ]_x000D_
        ],_x000D_
        "Statistics": {_x000D_
          "CreationDate": "2019-10-11T16:14:30.1284578+02:00",_x000D_
          "LastRefreshDate": "2019-10-11T16:21:39.768004+02:00",_x000D_
          "TotalRefreshCount": 13,_x000D_
          "CustomInfo": {}_x000D_
        }_x000D_
      },_x000D_
      "98": {_x000D_
        "$type": "Inside.Core.Formula.Definition.DefinitionAC, Inside.Core.Formula",_x000D_
        "ID": 98,_x000D_
        "Results": [_x000D_
          [_x000D_
            -273415.39999999997_x000D_
          ]_x000D_
        ],_x000D_
        "Statistics": {_x000D_
          "CreationDate": "2019-10-11T16:14:30.1440859+02:00",_x000D_
          "LastRefreshDate": "2019-10-11T16:21:39.7508685+02:00",_x000D_
          "TotalRefreshCount": 13,_x000D_
          "CustomInfo": {}_x000D_
        }_x000D_
      },_x000D_
      "99": {_x000D_
        "$type": "Inside.Core.Formula.Definition.DefinitionAC, Inside.Core.Formula",_x000D_
        "ID": 99,_x000D_
        "Results": [_x000D_
          [_x000D_
            0.0_x000D_
          ]_x000D_
        ],_x000D_
        "Statistics": {_x000D_
          "CreationDate": "2019-10-11T16:14:30.1451017+02:00",_x000D_
          "LastRefreshDate": "2019-10-11T16:21:39.7508685+02:00",_x000D_
          "TotalRefreshCount": 13,_x000D_
          "CustomInfo": {}_x000D_
        }_x000D_
      },_x000D_
      "100": {_x000D_
        "$type": "Inside.Core.Formula.Definition.DefinitionAC, Inside.Core.Formula",_x000D_
        "ID": 100,_x000D_
        "Results": [_x000D_
          [_x000D_
            -1532266.53_x000D_
          ]_x000D_
        ],_x000D_
        "Statistics": {_x000D_
          "CreationDate": "2019-10-11T16:14:30.1451017+02:00",_x000D_
          "LastRefreshDate": "2019-10-11T16:21:39.7176041+02:00",_x000D_
          "TotalRefreshCount": 13,_x000D_
          "CustomInfo": {}_x000D_
        }_x000D_
      },_x000D_
      "101": {_x000D_
        "$type": "Inside.Core.Formula.Definition.DefinitionAC, Inside.Core.Formula",_x000D_
        "ID": 101,_x000D_
        "Results": [_x000D_
          [_x000D_
            0.0_x000D_
          ]_x000D_
        ],_x000D_
        "Statistics": {_x000D_
          "CreationDate": "2019-10-11T16:14:30.1451017+02:00",_x000D_
          "LastRefreshDate": "2019-10-11T16:21:39.7176041+02:00",_x000D_
          "TotalRefreshCount": 13,_x000D_
          "CustomInfo": {}_x000D_
        }_x000D_
      },_x000D_
      "102": {_x000D_
        "$type": "Inside.Core.Formula.Definition.DefinitionAC, Inside.Core.Formula",_x000D_
        "ID": 102,_x000D_
        "Results": [_x000D_
          [_x000D_
            -212157.25999999998_x000D_
          ]_x000D_
        ],_x000D_
        "Statistics": {_x000D_
          "CreationDate": "2019-10-11T16:14:30.1451017+02:00",_x000D_
          "LastRefreshDate": "2019-10-11T16:21:39.7176041+02:00",_x000D_
          "TotalRefreshCount": 13,_x000D_
          "CustomInfo": {}_x000D_
        }_x000D_
      },_x000D_
      "103": {_x000D_
        "$type": "Inside.Core.Formula.Definition.DefinitionAC, Inside.Core.Formula",_x000D_
        "ID": 103,_x000D_
        "Results": [_x000D_
          [_x000D_
            0.0_x000D_
          ]_x000D_
        ],_x000D_
        "Statistics": {_x000D_
          "CreationDate": "2019-10-11T16:14:30.1556116+02:00",_x000D_
          "LastRefreshDate": "2019-10-11T16:21:39.5512266+02:00",_x000D_
          "TotalRefreshCount": 11,_x000D_
          "CustomInfo": {}_x000D_
        }_x000D_
      },_x000D_
      "104": {_x000D_
        "$type": "Inside.Core.Formula.Definition.DefinitionAC, Inside.Core.Formula",_x000D_
        "ID": 104,_x000D_
        "Results": [_x000D_
          [_x000D_
            0.0_x000D_
          ]_x000D_
        ],_x000D_
        "Statistics": {_x000D_
          "CreationDate": "2019-10-11T16:14:30.162116+02:00",_x000D_
          "LastRefreshDate": "2019-10-11T16:21:39.1333277+02:00",_x000D_
          "TotalRefreshCount": 11,_x000D_
          "CustomInfo": {}_x000D_
        }_x000D_
      },_x000D_
      "105": {_x000D_
        "$type": "Inside.Core.Formula.Definition.DefinitionAC, Inside.Core.Formula",_x000D_
        "ID": 105,_x000D_
        "Results": [_x000D_
          [_x000D_
            0.0_x000D_
          ]_x000D_
        ],_x000D_
        "Statistics": {_x000D_
          "CreationDate": "2019-10-11T16:14:30.1787613+02:00",_x000D_
          "LastRefreshDate": "2019-10-11T16:21:39.7009693+02:00",_x000D_
          "TotalRefreshCount": 13,_x000D_
          "CustomInfo": {}_x000D_
        }_x000D_
      },_x000D_
      "106": {_x000D_
        "$type": "Inside.Core.Formula.Definition.DefinitionAC, Inside.Core.Formula",_x000D_
        "ID": 106,_x000D_
        "Results": [_x000D_
          [_x000D_
            -82723.15_x000D_
          ]_x000D_
        ],_x000D_
        "Statistics": {_x000D_
          "CreationDate": "2019-10-11T16:14:30.1787613+02:00",_x000D_
          "LastRefreshDate": "2019-10-11T16:21:39.7009693+02:00",_x000D_
          "TotalRefreshCount": 13,_x000D_
          "CustomInfo": {}_x000D_
        }_x000D_
      },_x000D_
      "107": {_x000D_
        "$type": "Inside.Core.Formula.Definition.DefinitionAC, Inside.Core.Formula",_x000D_
        "ID": 107,_x000D_
        "Results": [_x000D_
          [_x000D_
            0.0_x000D_
          ]_x000D_
        ],_x000D_
        "Statistics": {_x000D_
          "CreationDate": "2019-10-11T16:14:30.1787613+02:00",_x000D_
          "LastRefreshDate": "2019-10-11T16:21:39.4675575+02:00",_x000D_
          "TotalRefreshCount": 11,_x000D_
          "CustomInfo": {}_x000D_
        }_x000D_
      },_x000D_
      "108": {_x000D_
        "$type": "Inside.Core.Formula.Definition.DefinitionAC, Inside.Core.Formula",_x000D_
        "ID": 108,_x000D_
        "Results": [_x000D_
          [_x000D_
            0.0_x000D_
          ]_x000D_
        ],_x000D_
        "Statistics": {_x000D_
          "CreationDate": "2019-10-11T16:14:30.1787613+02:00",_x000D_
          "LastRefreshDate": "2019-10-11T16:21:39.3178458+02:00",_x000D_
          "TotalRefreshCount": 11,_x000D_
          "CustomInfo": {}_x000D_
        }_x000D_
      },_x000D_
      "109": {_x000D_
        "$type": "Inside.Core.Formula.Definition.DefinitionAC, Inside.Core.Formula",_x000D_
        "ID": 109,_x000D_
        "Results": [_x000D_
          [_x000D_
            0.0_x000D_
          ]_x000D_
        ],_x000D_
        "Statistics": {_x000D_
          "CreationDate": "2019-10-11T16:14:30.1787613+02:00",_x000D_
          "LastRefreshDate": "2019-10-11T16:21:39.4675575+02:00",_x000D_
          "TotalRefreshCount": 11,_x000D_
          "CustomInfo": {}_x000D_
        }_x000D_
      },_x000D_
      "110": {_x000D_
        "$type": "Inside.Core.Formula.Definition.DefinitionAC, Inside.Core.Formula",_x000D_
        "ID": 110,_x000D_
        "Results": [_x000D_
          [_x000D_
            0.0_x000D_
          ]_x000D_
        ],_x000D_
        "Statistics": {_x000D_
          "CreationDate": "2019-10-11T16:14:30.1787613+02:00",_x000D_
          "LastRefreshDate": "2019-10-11T16:21:39.3168338+02:00",_x000D_
          "TotalRefreshCount": 11,_x000D_
          "CustomInfo": {}_x000D_
        }_x000D_
      },_x000D_
      "111": {_x000D_
        "$type": "Inside.Core.Formula.Definition.DefinitionAC, Inside.Core.Formula",_x000D_
        "ID": 111,_x000D_
        "Results": [_x000D_
          [_x000D_
            0.0_x000D_
          ]_x000D_
        ],_x000D_
        "Statistics": {_x000D_
          "CreationDate": "2019-10-11T16:14:30.1953964+02:00",_x000D_
          "LastRefreshDate": "2019-10-11T16:21:39.8346141+02:00",_x000D_
          "TotalRefreshCount": 13,_x000D_
          "CustomInfo": {}_x000D_
        }_x000D_
      },_x000D_
      "112": {_x000D_
        "$type": "Inside.Core.Formula.Definition.DefinitionAC, Inside.Core.Formula",_x000D_
        "ID": 112,_x000D_
        "Results": [_x000D_
          [_x000D_
            -31972.66_x000D_
          ]_x000D_
        ],_x000D_
        "Statistics": {_x000D_
          "CreationDate": "2019-10-11T16:14:30.1953964+02:00",_x000D_
          "LastRefreshDate": "2019-10-11T16:21:39.8346141+02:00",_x000D_
          "TotalRefreshCount": 13,_x000D_
          "CustomInfo": {}_x000D_
        }_x000D_
      },_x000D_
      "113": {_x000D_
        "$type": "Inside.Core.Formula.Definition.DefinitionAC, Inside.Core.Formula",_x000D_
        "ID": 113,_x000D_
        "Results": [_x000D_
          [_x000D_
            0.0_x000D_
          ]_x000D_
        ],_x000D_
        "Statistics": {_x000D_
          "CreationDate": "2019-10-11T16:14:30.1953964+02:00",_x000D_
          "LastRefreshDate": "2019-10-11T16:21:39.4675575+02:00",_x000D_
          "TotalRefreshCount": 11,_x000D_
          "CustomInfo": {}_x000D_
        }_x000D_
      },_x000D_
      "114": {_x000D_
        "$type": "Inside.Core.Formula.Definition.DefinitionAC, Inside.Core.Formula",_x000D_
        "ID": 114,_x000D_
        "Results": [_x000D_
          [_x000D_
            0.0_x000D_
          ]_x000D_
        ],_x000D_
        "Statistics": {_x000D_
          "CreationDate": "2019-10-11T16:14:30.1953964+02:00",_x000D_
          "LastRefreshDate": "2019-10-11T16:21:39.3012076+02:00",_x000D_
          "TotalRefreshCount": 11,_x000D_
          "CustomInfo": {}_x000D_
        }_x000D_
      },_x000D_
      "115": {_x000D_
        "$type": "Inside.Core.Formula.Definition.DefinitionAC, Inside.Core.Formula",_x000D_
        "ID": 115,_x000D_
        "Results": [_x000D_
          [_x000D_
            0.0_x000D_
          ]_x000D_
        ],_x000D_
        "Statistics": {_x000D_
          "CreationDate": "2019-10-11T16:14:30.1953964+02:00",_x000D_
          "LastRefreshDate": "2019-10-11T16:21:39.8179529+02:00",_x000D_
          "TotalRefreshCount": 13,_x000D_
          "CustomInfo": {}_x000D_
        }_x000D_
      },_x000D_
      "116": {_x000D_
        "$type": "Inside.Core.Formula.Definition.DefinitionAC, Inside.Core.Formula",_x000D_
        "ID": 116,_x000D_
        "Results": [_x000D_
          [_x000D_
            0.0_x000D_
          ]_x000D_
        ],_x000D_
        "Statistics": {_x000D_
          "CreationDate": "2019-10-11T16:14:30.2120324+02:00",_x000D_
          "LastRefreshDate": "2019-10-11T16:21:39.8179529+02:00",_x000D_
          "TotalRefreshCount": 13,_x000D_
          "CustomInfo": {}_x000D_
        }_x000D_
      },_x000D_
      "117": {_x000D_
        "$type": "Inside.Core.Formula.Definition.DefinitionAC, Inside.Core.Formula",_x000D_
        "ID": 117,_x000D_
        "Results": [_x000D_
          [_x000D_
            0.0_x000D_
          ]_x000D_
        ],_x000D_
        "Statistics": {_x000D_
          "CreationDate": "2019-10-11T16:14:30.2167203+02:00",_x000D_
          "LastRefreshDate": "2019-10-11T16:21:39.801784+02:00",_x000D_
          "TotalRefreshCount": 13,_x000D_
          "CustomInfo": {}_x000D_
        }_x000D_
      },_x000D_
      "118": {_x000D_
        "$type": "Inside.Core.Formula.Definition.DefinitionAC, Inside.Core.Formula",_x000D_
        "ID": 118,_x000D_
        "Results": [_x000D_
          [_x000D_
            0.0_x000D_
          ]_x000D_
        ],_x000D_
        "Statistics": {_x000D_
          "CreationDate": "2019-10-11T16:14:30.2208302+02:00",_x000D_
          "LastRefreshDate": "2019-10-11T16:21:39.801784+02:00",_x000D_
          "TotalRefreshCount": 13,_x000D_
          "CustomInfo": {}_x000D_
        }_x000D_
      },_x000D_
      "119": {_x000D_
        "$type": "Inside.Core.Formula.Definition.DefinitionAC, Inside.Core.Formula",_x000D_
        "ID": 119,_x000D_
        "Results": [_x000D_
          [_x000D_
            0.0_x000D_
          ]_x000D_
        ],_x000D_
        "Statistics": {_x000D_
          "CreationDate": "2019-10-11T16:14:30.2218415+02:00",_x000D_
          "LastRefreshDate": "2019-10-11T16:21:39.7846378+02:00",_x000D_
          "TotalRefreshCount": 13,_x000D_
          "CustomInfo": {}_x000D_
        }_x000D_
      },_x000D_
      "120": {_x000D_
        "$type": "Inside.Core.Formula.Definition.DefinitionAC, Inside.Core.Formula",_x000D_
        "ID": 120,_x000D_
        "Results": [_x000D_
          [_x000D_
            0.0_x000D_
          ]_x000D_
        ],_x000D_
        "Statistics": {_x000D_
          "CreationDate": "2019-10-11T16:14:30.2218415+02:00",_x000D_
          "LastRefreshDate": "2019-10-11T16:21:39.7846378+02:00",_x000D_
          "TotalRefreshCount": 13,_x000D_
          "CustomInfo": {}_x000D_
        }_x000D_
      },_x000D_
      "121": {_x000D_
        "$type": "Inside.Core.Formula.Definition.DefinitionAC, Inside.Core.Formula",_x000D_
        "ID": 121,_x000D_
        "Results": [_x000D_
          [_x000D_
            0.0_x000D_
          ]_x000D_
        ],_x000D_
        "Statistics": {_x000D_
          "CreationDate": "2019-10-11T16:14:30.2283446+02:00",_x000D_
          "LastRefreshDate": "2019-10-11T16:21:39.768004+02:00",_x000D_
          "TotalRefreshCount": 13,_x000D_
          "CustomInfo": {}_x000D_
        }_x000D_
      },_x000D_
      "122": {_x000D_
        "$type": "Inside.Core.Formula.Definition.DefinitionAC, Inside.Core.Formula",_x000D_
        "ID": 122,_x000D_
        "Results": [_x000D_
          [_x000D_
            0.0_x000D_
          ]_x000D_
        ],_x000D_
        "Statistics": {_x000D_
          "CreationDate": "2019-10-11T16:14:30.2283446+02:00",_x000D_
          "LastRefreshDate": "2019-10-11T16:21:39.768004+02:00",_x000D_
          "TotalRefreshCount": 13,_x000D_
          "CustomInfo": {}_x000D_
        }_x000D_
      },_x000D_
      "123": {_x000D_
        "$type": "Inside.Core.Formula.Definition.DefinitionAC, Inside.Core.Formula",_x000D_
        "ID": 123,_x000D_
        "Results": [_x000D_
          [_x000D_
            0.0_x000D_
          ]_x000D_
        ],_x000D_
        "Statistics": {_x000D_
          "CreationDate": "2019-10-11T16:14:30.2283446+02:00",_x000D_
          "LastRefreshDate": "2019-10-11T16:21:39.7664951+02:00",_x000D_
          "TotalRefreshCount": 13,_x000D_
          "CustomInfo": {}_x000D_
        }_x000D_
      },_x000D_
      "124": {_x000D_
        "$type": "Inside.Core.Formula.Definition.DefinitionAC, Inside.Core.Formula",_x000D_
        "ID": 124,_x000D_
        "Results": [_x000D_
          [_x000D_
            0.0_x000D_
          ]_x000D_
        ],_x000D_
        "Statistics": {_x000D_
          "CreationDate": "2019-10-11T16:14:30.2283446+02:00",_x000D_
          "LastRefreshDate": "2019-10-11T16:21:39.7508685+02:00",_x000D_
          "TotalRefreshCount": 13,_x000D_
          "CustomInfo": {}_x000D_
        }_x000D_
      },_x000D_
      "125": {_x000D_
        "$type": "Inside.Core.Formula.Definition.DefinitionAC, Inside.Core.Formula",_x000D_
        "ID": 125,_x000D_
        "Results": [_x000D_
          [_x000D_
            0.0_x000D_
          ]_x000D_
        ],_x000D_
        "Statistics": {_x000D_
          "CreationDate": "2019-10-11T16:14:30.2449839+02:00",_x000D_
          "LastRefreshDate": "2019-10-11T16:21:39.7508685+02:00",_x000D_
          "TotalRefreshCount": 13,_x000D_
          "CustomInfo": {}_x000D_
        }_x000D_
      },_x000D_
      "126": {_x000D_
        "$type": "Inside.Core.Formula.Definition.DefinitionAC, Inside.Core.Formula",_x000D_
        "ID": 126,_x000D_
        "Results": [_x000D_
          [_x000D_
            -1532266.53_x000D_
          ]_x000D_
        ],_x000D_
        "Statistics": {_x000D_
          "CreationDate": "2019-10-11T16:14:30.2449839+02:00",_x000D_
          "LastRefreshDate": "2019-10-11T16:21:39.7176041+02:00",_x000D_
          "TotalRefreshCount": 13,_x000D_
          "CustomInfo": {}_x000D_
        }_x000D_
      },_x000D_
      "127": {_x000D_
        "$type": "Inside.Core.Formula.Definition.DefinitionAC, Inside.Core.Formula",_x000D_
        "ID": 127,_x000D_
        "Results": [_x000D_
          [_x000D_
            0.0_x000D_
          ]_x000D_
        ],_x000D_
        "Statistics": {_x000D_
          "CreationDate": "2019-10-11T16:14:30.2449839+02:00",_x000D_
          "LastRefreshDate": "2019-10-11T16:21:39.7176041+02:00",_x000D_
          "TotalRefreshCount": 13,_x000D_
          "CustomInfo": {}_x000D_
        }_x000D_
      },_x000D_
      "128": {_x000D_
        "$type": "Inside.Core.Formula.Definition.DefinitionAC, Inside.Core.Formula",_x000D_
        "ID": 128,_x000D_
        "Results": [_x000D_
          [_x000D_
            0.0_x000D_
          ]_x000D_
        ],_x000D_
        "Statistics": {_x000D_
          "CreationDate": "2019-10-11T16:14:30.2786344+02:00",_x000D_
          "LastRefreshDate": "2019-10-11T16:21:39.7176041+02:00",_x000D_
          "TotalRefreshCount": 13,_x000D_
          "CustomInfo": {}_x000D_
        }_x000D_
      },_x000D_
      "129": {_x000D_
        "$type": "Inside.Core.Formula.Definition.DefinitionAC, Inside.Core.Formula",_x000D_
        "ID": 129,_x000D_
        "Results": [_x000D_
          [_x000D_
            0.0_x000D_
          ]_x000D_
        ],_x000D_
        "Statistics": {_x000D_
          "CreationDate": "2019-10-11T16:14:30.2786344+02:00",_x000D_
          "LastRefreshDate": "2019-10-11T16:21:39.4342845+02:00",_x000D_
          "TotalRefreshCount": 11,_x000D_
          "CustomInfo": {}_x000D_
        }_x000D_
      },_x000D_
      "130": {_x000D_
        "$type": "Inside.Core.Formula.Definition.DefinitionAC, Inside.Core.Formula",_x000D_
        "ID": 130,_x000D_
        "Results": [_x000D_
          [_x000D_
            0.0_x000D_
          ]_x000D_
        ],_x000D_
        "Statistics": {_x000D_
          "CreationDate": "2019-10-11T16:14:30.2786344+02:00",_x000D_
          "LastRefreshDate": "2019-10-11T16:21:39.2835546+02:00",_x000D_
          "TotalRefreshCount": 11,_x000D_
          "CustomInfo": {}_x000D_
        }_x000D_
      },_x000D_
      "131": {_x000D_
        "$type": "Inside.Core.Formula.Definition.DefinitionAC, Inside.Core.Formula",_x000D_
        "ID": 131,_x000D_
        "Results": [_x000D_
          [_x000D_
            0.0_x000D_
          ]_x000D_
        ],_x000D_
        "Statistics": {_x000D_
          "CreationDate": "2019-10-11T16:14:30.2786344+02:00",_x000D_
          "LastRefreshDate": "2019-10-11T16:21:39.7009693+02:00",_x000D_
          "TotalRefreshCount": 13,_x000D_
          "CustomInfo": {}_x000D_
        }_x000D_
      },_x000D_
      "132": {_x000D_
        "$type": "Inside.Core.Formula.Definition.DefinitionAC, Inside.Core.Formula",_x000D_
        "ID": 132,_x000D_
        "Results": [_x000D_
          [_x000D_
            0.0_x000D_
          ]_x000D_
        ],_x000D_
        "Statistics": {_x000D_
          "CreationDate": "2019-10-11T16:14:30.2942603+02:00",_x000D_
          "LastRefreshDate": "2019-10-11T16:21:39.7009693+02:00",_x000D_
          "TotalRefreshCount": 13,_x000D_
          "CustomInfo": {}_x000D_
        }_x000D_
      },_x000D_
      "133": {_x000D_
        "$type": "Inside.Core.Formula.Definition.DefinitionAC, Inside.Core.Formula",_x000D_
        "ID": 133,_x000D_
        "Results": [_x000D_
          [_x000D_
            0.0_x000D_
          ]_x000D_
        ],_x000D_
        "Statistics": {_x000D_
          "CreationDate": "2019-10-11T16:14:30.2952703+02:00",_x000D_
          "LastRefreshDate": "2019-10-11T16:21:39.5512266+02:00",_x000D_
          "TotalRefreshCount": 11,_x000D_
          "CustomInfo": {}_x000D_
        }_x000D_
      },_x000D_
      "134": {_x000D_
        "$type": "Inside.Core.Formula.Definition.DefinitionAC, Inside.Core.Formula",_x000D_
        "ID": 134,_x000D_
        "Results": [_x000D_
          [_x000D_
            0.0_x000D_
          ]_x000D_
        ],_x000D_
        "Statistics": {_x000D_
          "CreationDate": "2019-10-11T16:14:30.2952703+02:00",_x000D_
          "LastRefreshDate": "2019-10-11T16:21:39.1177016+02:00",_x000D_
          "TotalRefreshCount": 11,_x000D_
          "CustomInfo": {}_x000D_
        }_x000D_
      },_x000D_
      "135": {_x000D_
        "$type": "Inside.Core.Formula.Definition.DefinitionAC, Inside.Core.Formula",_x000D_
        "ID": 135,_x000D_
        "Results": [_x000D_
          [_x000D_
            0.0_x000D_
          ]_x000D_
        ],_x000D_
        "Statistics": {_x000D_
          "CreationDate": "2019-10-11T16:14:30.2952703+02:00",_x000D_
          "LastRefreshDate": "2019-10-11T16:21:39.5512266+02:00",_x000D_
          "TotalRefreshCount": 11,_x000D_
          "CustomInfo": {}_x000D_
        }_x000D_
      },_x000D_
      "136": {_x000D_
        "$type": "Inside.Core.Formula.Definition.DefinitionAC, Inside.Core.Formula",_x000D_
        "ID": 136,_x000D_
        "Results": [_x000D_
          [_x000D_
            0.0_x000D_
          ]_x000D_
        ],_x000D_
        "Statistics": {_x000D_
          "CreationDate": "2019-10-11T16:14:30.2952703+02:00",_x000D_
          "LastRefreshDate": "2019-10-11T16:21:39.1177016+02:00",_x000D_
          "TotalRefreshCount": 11,_x000D_
          "CustomInfo": {}_x000D_
        }_x000D_
      },_x000D_
      "137": {_x000D_
        "$type": "Inside.Core.Formula.Definition.DefinitionAC, Inside.Core.Formula",_x000D_
        "ID": 137,_x000D_
        "Results": [_x000D_
          [_x000D_
            0.0_x000D_
          ]_x000D_
        ],_x000D_
        "Statistics": {_x000D_
          "CreationDate": "2019-10-11T16:14:30.3108977+02:00",_x000D_
          "LastRefreshDate": "2019-10-11T16:21:39.5512266+02:00",_x000D_
          "TotalRefreshCount": 11,_x000D_
          "CustomInfo": {}_x000D_
        }_x000D_
      },_x000D_
      "138": {_x000D_
        "$type": "Inside.Core.Formula.Definition.DefinitionAC, Inside.Core.Formula",_x000D_
        "ID": 138,_x000D_
        "Results": [_x000D_
          [_x000D_
            0.0_x000D_
          ]_x000D_
        ],_x000D_
        "Statistics": {_x000D_
          "CreationDate": "2019-10-11T16:14:30.311905+02:00",_x000D_
          "LastRefreshDate": "2019-10-11T16:21:39.1177016+02:00",_x000D_
          "TotalRefreshCount": 11,_x000D_
          "CustomInfo": {}_x000D_
        }_x000D_
      },_x000D_
      "139": {_x000D_
        "$type": "Inside.Core.Formula.Definition.DefinitionAC, Inside.Core.Formula",_x000D_
        "ID": 139,_x000D_
        "Results": [_x000D_
          [_x000D_
            0.0_x000D_
          ]_x000D_
        ],_x000D_
        "Statistics": {_x000D_
          "CreationDate": "2019-10-11T16:14:30.311905+02:00",_x000D_
          "LastRefreshDate": "2019-10-11T16:21:39.5345946+02:00",_x000D_
          "TotalRefreshCount": 11,_x000D_
          "CustomInfo": {}_x000D_
        }_x000D_
      },_x000D_
      "140": {_x000D_
        "$type": "Inside.Core.Formula.Definition.DefinitionAC, Inside.Core.Formula",_x000D_
        "ID": 140,_x000D_
        "Results": [_x000D_
          [_x000D_
            0.0_x000D_
          ]_x000D_
        ],_x000D_
        "Statistics": {_x000D_
          "CreationDate": "2019-10-11T16:14:30.311905+02:00",_x000D_
          "LastRefreshDate": "2019-10-11T16:21:39.1177016+02:00",_x000D_
          "TotalRefreshCount": 11,_x000D_
          "CustomInfo": {}_x000D_
        }_x000D_
      },_x000D_
      "141": {_x000D_
        "$type": "Inside.Core.Formula.Definition.DefinitionAC, Inside.Core.Formula",_x000D_
        "ID": 141,_x000D_
        "Results": [_x000D_
          [_x000D_
            0.0_x000D_
          ]_x000D_
        ],_x000D_
        "Statistics": {_x000D_
          "CreationDate": "2019-10-11T16:14:30.311905+02:00",_x000D_
          "LastRefreshDate": "2019-10-11T16:21:39.5345946+02:00",_x000D_
          "TotalRefreshCount": 11,_x000D_
          "CustomInfo": {}_x000D_
        }_x000D_
      },_x000D_
      "142": {_x000D_
        "$type": "Inside.Core.Formula.Definition.DefinitionAC, Inside.Core.Formula",_x000D_
        "ID": 142,_x000D_
        "Results": [_x000D_
          [_x000D_
            -29740.0_x000D_
          ]_x000D_
        ],_x000D_
        "Statistics": {_x000D_
          "CreationDate": "2019-10-11T16:14:30.3285508+02:00",_x000D_
          "LastRefreshDate": "2019-10-11T16:21:39.1010656+02:00",_x000D_
          "TotalRefreshCount": 11,_x000D_
          "CustomInfo": {}_x000D_
        }_x000D_
      },_x000D_
      "143": {_x000D_
        "$type": "Inside.Core.Formula.Definition.DefinitionAC, Inside.Core.Formula",_x000D_
        "ID": 143,_x000D_
        "Results": [_x000D_
          [_x000D_
            0.0_x000D_
          ]_x000D_
        ],_x000D_
        "Statistics": {_x000D_
          "CreationDate": "2019-10-11T16:14:30.3285508+02:00",_x000D_
          "LastRefreshDate": "2019-10-11T16:21:39.4342845+02:00",_x000D_
          "TotalRefreshCount": 11,_x000D_
          "CustomInfo": {}_x000D_
        }_x000D_
      },_x000D_
      "144": {_x000D_
        "$type": "Inside.Core.Formula.Definition.DefinitionAC, Inside.Core.Formula",_x000D_
        "ID": 144,_x000D_
        "Results": [_x000D_
          [_x000D_
            0.0_x000D_
          ]_x000D_
        ],_x000D_
        "Statistics": {_x000D_
          "CreationDate": "2019-10-11T16:14:30.3285508+02:00",_x000D_
          "LastRefreshDate": "2019-10-11T16:21:39.2679204+02:00",_x000D_
          "TotalRefreshCount": 11,_x000D_
          "CustomInfo": {}_x000D_
        }_x000D_
      },_x000D_
      "145": {_x000D_
        "$type": "Inside.Core.Formula.Definition.DefinitionAC, Inside.Core.Formula",_x000D_
        "ID": 145,_x000D_
        "Results": [_x000D_
          [_x000D_
            0.0_x000D_
          ]_x000D_
        ],_x000D_
        "Statistics": {_x000D_
          "CreationDate": "2019-10-11T16:14:30.3285508+02:00",_x000D_
          "LastRefreshDate": "2019-10-11T16:21:39.4342845+02:00",_x000D_
          "TotalRefreshCount": 11,_x000D_
          "CustomInfo": {}_x000D_
        }_x000D_
      },_x000D_
      "146": {_x000D_
        "$type": "Inside.Core.Formula.Definition.DefinitionAC, Inside.Core.Formula",_x000D_
        "ID": 146,_x000D_
        "Results": [_x000D_
          [_x000D_
            0.0_x000D_
          ]_x000D_
        ],_x000D_
        "Statistics": {_x000D_
          "CreationDate": "2019-10-11T16:14:30.3285508+02:00",_x000D_
          "LastRefreshDate": "2019-10-11T16:21:39.2679204+02:00",_x000D_
          "TotalRefreshCount": 11,_x000D_
          "CustomInfo": {}_x000D_
        }_x000D_
      },_x000D_
      "147": {_x000D_
        "$type": "Inside.Core.Formula.Definition.DefinitionAC, Inside.Core.Formula",_x000D_
        "ID": 147,_x000D_
        "Results": [_x000D_
          [_x000D_
            0.0_x000D_
          ]_x000D_
        ],_x000D_
        "Statistics": {_x000D_
          "CreationDate": "2019-10-11T16:14:30.3618418+02:00",_x000D_
          "LastRefreshDate": "2019-10-11T16:21:39.4342845+02:00",_x000D_
          "TotalRefreshCount": 11,_x000D_
          "CustomInfo": {}_x000D_
        }_x000D_
      },_x000D_
      "148": {_x000D_
        "$type": "Inside.Core.Formula.Definition.DefinitionAC, Inside.Core.Formula",_x000D_
        "ID": 148,_x000D_
        "Results": [_x000D_
          [_x000D_
            0.0_x000D_
          ]_x000D_
        ],_x000D_
        "Statistics": {_x000D_
          "CreationDate": "2019-10-11T16:14:30.3618418+02:00",_x000D_
          "LastRefreshDate": "2019-10-11T16:21:39.2669124+02:00",_x000D_
          "TotalRefreshCount": 11,_x000D_
          "CustomInfo": {}_x000D_
        }_x000D_
      },_x000D_
      "149": {_x000D_
        "$type": "Inside.Core.Formula.Definition.DefinitionAC, Inside.Core.Formula",_x000D_
        "ID": 149,_x000D_
        "Results": [_x000D_
          [_x000D_
            0.0_x000D_
          ]_x000D_
</t>
  </si>
  <si>
    <t xml:space="preserve">        ],_x000D_
        "Statistics": {_x000D_
          "CreationDate": "2019-10-11T16:14:30.3618418+02:00",_x000D_
          "LastRefreshDate": "2019-10-11T16:21:39.4342845+02:00",_x000D_
          "TotalRefreshCount": 11,_x000D_
          "CustomInfo": {}_x000D_
        }_x000D_
      },_x000D_
      "150": {_x000D_
        "$type": "Inside.Core.Formula.Definition.DefinitionAC, Inside.Core.Formula",_x000D_
        "ID": 150,_x000D_
        "Results": [_x000D_
          [_x000D_
            0.0_x000D_
          ]_x000D_
        ],_x000D_
        "Statistics": {_x000D_
          "CreationDate": "2019-10-11T16:14:30.3618418+02:00",_x000D_
          "LastRefreshDate": "2019-10-11T16:21:39.251286+02:00",_x000D_
          "TotalRefreshCount": 11,_x000D_
          "CustomInfo": {}_x000D_
        }_x000D_
      },_x000D_
      "151": {_x000D_
        "$type": "Inside.Core.Formula.Definition.DefinitionAC, Inside.Core.Formula",_x000D_
        "ID": 151,_x000D_
        "Results": [_x000D_
          [_x000D_
            0.0_x000D_
          ]_x000D_
        ],_x000D_
        "Statistics": {_x000D_
          "CreationDate": "2019-10-11T16:14:30.3618418+02:00",_x000D_
          "LastRefreshDate": "2019-10-11T16:21:39.4176502+02:00",_x000D_
          "TotalRefreshCount": 11,_x000D_
          "CustomInfo": {}_x000D_
        }_x000D_
      },_x000D_
      "152": {_x000D_
        "$type": "Inside.Core.Formula.Definition.DefinitionAC, Inside.Core.Formula",_x000D_
        "ID": 152,_x000D_
        "Results": [_x000D_
          [_x000D_
            -29740.0_x000D_
          ]_x000D_
        ],_x000D_
        "Statistics": {_x000D_
          "CreationDate": "2019-10-11T16:14:30.3618418+02:00",_x000D_
          "LastRefreshDate": "2019-10-11T16:21:39.251286+02:00",_x000D_
          "TotalRefreshCount": 11,_x000D_
          "CustomInfo": {}_x000D_
        }_x000D_
      },_x000D_
      "153": {_x000D_
        "$type": "Inside.Core.Formula.Definition.DefinitionAC, Inside.Core.Formula",_x000D_
        "ID": 153,_x000D_
        "Results": [_x000D_
          [_x000D_
            0.0_x000D_
          ]_x000D_
        ],_x000D_
        "Statistics": {_x000D_
          "CreationDate": "2019-10-11T16:14:30.3784743+02:00",_x000D_
          "LastRefreshDate": "2019-10-11T16:21:39.5345946+02:00",_x000D_
          "TotalRefreshCount": 11,_x000D_
          "CustomInfo": {}_x000D_
        }_x000D_
      },_x000D_
      "154": {_x000D_
        "$type": "Inside.Core.Formula.Definition.DefinitionAC, Inside.Core.Formula",_x000D_
        "ID": 154,_x000D_
        "Results": [_x000D_
          [_x000D_
            121066.13_x000D_
          ]_x000D_
        ],_x000D_
        "Statistics": {_x000D_
          "CreationDate": "2019-10-11T16:14:30.3784743+02:00",_x000D_
          "LastRefreshDate": "2019-10-11T16:21:39.1010656+02:00",_x000D_
          "TotalRefreshCount": 11,_x000D_
          "CustomInfo": {}_x000D_
        }_x000D_
      },_x000D_
      "155": {_x000D_
        "$type": "Inside.Core.Formula.Definition.DefinitionAC, Inside.Core.Formula",_x000D_
        "ID": 155,_x000D_
        "Results": [_x000D_
          [_x000D_
            0.0_x000D_
          ]_x000D_
        ],_x000D_
        "Statistics": {_x000D_
          "CreationDate": "2019-10-11T16:14:30.3784743+02:00",_x000D_
          "LastRefreshDate": "2019-10-11T16:21:39.5345946+02:00",_x000D_
          "TotalRefreshCount": 11,_x000D_
          "CustomInfo": {}_x000D_
        }_x000D_
      },_x000D_
      "156": {_x000D_
        "$type": "Inside.Core.Formula.Definition.DefinitionAC, Inside.Core.Formula",_x000D_
        "ID": 156,_x000D_
        "Results": [_x000D_
          [_x000D_
            3645083.96_x000D_
          ]_x000D_
        ],_x000D_
        "Statistics": {_x000D_
          "CreationDate": "2019-10-11T16:14:30.3784743+02:00",_x000D_
          "LastRefreshDate": "2019-10-11T16:21:39.1010656+02:00",_x000D_
          "TotalRefreshCount": 11,_x000D_
          "CustomInfo": {}_x000D_
        }_x000D_
      },_x000D_
      "157": {_x000D_
        "$type": "Inside.Core.Formula.Definition.DefinitionAC, Inside.Core.Formula",_x000D_
        "ID": 157,_x000D_
        "Results": [_x000D_
          [_x000D_
            0.0_x000D_
          ]_x000D_
        ],_x000D_
        "Statistics": {_x000D_
          "CreationDate": "2019-10-11T16:14:30.3784743+02:00",_x000D_
          "LastRefreshDate": "2019-10-11T16:21:39.5345946+02:00",_x000D_
          "TotalRefreshCount": 11,_x000D_
          "CustomInfo": {}_x000D_
        }_x000D_
      },_x000D_
      "158": {_x000D_
        "$type": "Inside.Core.Formula.Definition.DefinitionAC, Inside.Core.Formula",_x000D_
        "ID": 158,_x000D_
        "Results": [_x000D_
          [_x000D_
            501147.01999999996_x000D_
          ]_x000D_
        ],_x000D_
        "Statistics": {_x000D_
          "CreationDate": "2019-10-11T16:14:30.3784743+02:00",_x000D_
          "LastRefreshDate": "2019-10-11T16:21:39.1010656+02:00",_x000D_
          "TotalRefreshCount": 11,_x000D_
          "CustomInfo": {}_x000D_
        }_x000D_
      },_x000D_
      "159": {_x000D_
        "$type": "Inside.Core.Formula.Definition.DefinitionAC, Inside.Core.Formula",_x000D_
        "ID": 159,_x000D_
        "Results": [_x000D_
          [_x000D_
            0.0_x000D_
          ]_x000D_
        ],_x000D_
        "Statistics": {_x000D_
          "CreationDate": "2019-10-11T16:14:30.3784743+02:00",_x000D_
          "LastRefreshDate": "2019-10-11T16:21:39.4176502+02:00",_x000D_
          "TotalRefreshCount": 11,_x000D_
          "CustomInfo": {}_x000D_
        }_x000D_
      },_x000D_
      "160": {_x000D_
        "$type": "Inside.Core.Formula.Definition.DefinitionAC, Inside.Core.Formula",_x000D_
        "ID": 160,_x000D_
        "Results": [_x000D_
          [_x000D_
            0.0_x000D_
          ]_x000D_
        ],_x000D_
        "Statistics": {_x000D_
          "CreationDate": "2019-10-11T16:14:30.3951057+02:00",_x000D_
          "LastRefreshDate": "2019-10-11T16:21:39.251286+02:00",_x000D_
          "TotalRefreshCount": 11,_x000D_
          "CustomInfo": {}_x000D_
        }_x000D_
      },_x000D_
      "161": {_x000D_
        "$type": "Inside.Core.Formula.Definition.DefinitionAC, Inside.Core.Formula",_x000D_
        "ID": 161,_x000D_
        "Results": [_x000D_
          [_x000D_
            0.0_x000D_
          ]_x000D_
        ],_x000D_
        "Statistics": {_x000D_
          "CreationDate": "2019-10-11T16:14:30.3951057+02:00",_x000D_
          "LastRefreshDate": "2019-10-11T16:21:39.4176502+02:00",_x000D_
          "TotalRefreshCount": 11,_x000D_
          "CustomInfo": {}_x000D_
        }_x000D_
      },_x000D_
      "162": {_x000D_
        "$type": "Inside.Core.Formula.Definition.DefinitionAC, Inside.Core.Formula",_x000D_
        "ID": 162,_x000D_
        "Results": [_x000D_
          [_x000D_
            0.0_x000D_
          ]_x000D_
        ],_x000D_
        "Statistics": {_x000D_
          "CreationDate": "2019-10-11T16:14:30.411754+02:00",_x000D_
          "LastRefreshDate": "2019-10-11T16:21:39.234654+02:00",_x000D_
          "TotalRefreshCount": 11,_x000D_
          "CustomInfo": {}_x000D_
        }_x000D_
      },_x000D_
      "163": {_x000D_
        "$type": "Inside.Core.Formula.Definition.DefinitionAC, Inside.Core.Formula",_x000D_
        "ID": 163,_x000D_
        "Results": [_x000D_
          [_x000D_
            0.0_x000D_
          ]_x000D_
        ],_x000D_
        "Statistics": {_x000D_
          "CreationDate": "2019-10-11T16:14:30.4284449+02:00",_x000D_
          "LastRefreshDate": "2019-10-11T16:21:39.4176502+02:00",_x000D_
          "TotalRefreshCount": 11,_x000D_
          "CustomInfo": {}_x000D_
        }_x000D_
      },_x000D_
      "164": {_x000D_
        "$type": "Inside.Core.Formula.Definition.DefinitionAC, Inside.Core.Formula",_x000D_
        "ID": 164,_x000D_
        "Results": [_x000D_
          [_x000D_
            0.0_x000D_
          ]_x000D_
        ],_x000D_
        "Statistics": {_x000D_
          "CreationDate": "2019-10-11T16:14:30.4284449+02:00",_x000D_
          "LastRefreshDate": "2019-10-11T16:21:39.234654+02:00",_x000D_
          "TotalRefreshCount": 11,_x000D_
          "CustomInfo": {}_x000D_
        }_x000D_
      },_x000D_
      "165": {_x000D_
        "$type": "Inside.Core.Formula.Definition.DefinitionAC, Inside.Core.Formula",_x000D_
        "ID": 165,_x000D_
        "Results": [_x000D_
          [_x000D_
            "2017"_x000D_
          ]_x000D_
        ],_x000D_
        "Statistics": {_x000D_
          "CreationDate": "2019-10-11T16:14:30.5117051+02:00",_x000D_
          "LastRefreshDate": "2019-10-11T16:14:30.5117051+02:00",_x000D_
          "TotalRefreshCount": 1,_x000D_
          "CustomInfo": {}_x000D_
        }_x000D_
      }_x000D_
    },_x000D_
    "LastID": 165_x000D_
  }_x000D_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</si>
</sst>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 _€_-;\-* #,##0.00\ _€_-;_-* &quot;-&quot;??\ _€_-;_-@_-"/>
    <numFmt numFmtId="165" formatCode="0\.00%"/>
    <numFmt numFmtId="166" formatCode="&quot;$&quot;#,##0_);\(&quot;$&quot;#,##0\)"/>
    <numFmt numFmtId="167" formatCode="#,##0\ [$€-40C]"/>
    <numFmt numFmtId="168" formatCode="#,##0.00\ [$€-40C]"/>
    <numFmt numFmtId="169" formatCode="#,##0\ &quot;€&quot;"/>
    <numFmt numFmtId="170" formatCode="#,##0,&quot; K€&quot;"/>
    <numFmt numFmtId="171" formatCode="#,##0&quot; K€&quot;"/>
  </numFmts>
  <fonts count="131" x14ac:knownFonts="1">
    <font>
      <sz val="11"/>
      <color theme="1"/>
      <name val="Calibri"/>
      <family val="2"/>
      <scheme val="minor"/>
    </font>
    <font>
      <sz val="11"/>
      <color theme="1"/>
      <name val="Arial"/>
      <family val="2"/>
    </font>
    <font>
      <b/>
      <sz val="12"/>
      <color theme="0"/>
      <name val="Arial"/>
      <family val="2"/>
    </font>
    <font>
      <sz val="12"/>
      <color theme="0"/>
      <name val="Arial"/>
      <family val="2"/>
    </font>
    <font>
      <b/>
      <sz val="11"/>
      <color rgb="FFFFFFFF"/>
      <name val="Arial"/>
      <family val="2"/>
    </font>
    <font>
      <b/>
      <sz val="10"/>
      <color rgb="FF000000"/>
      <name val="Arial"/>
      <family val="2"/>
    </font>
    <font>
      <sz val="10"/>
      <color rgb="FF000000"/>
      <name val="Arial"/>
      <family val="2"/>
    </font>
    <font>
      <b/>
      <sz val="9"/>
      <color indexed="81"/>
      <name val="Tahoma"/>
      <family val="2"/>
    </font>
    <font>
      <sz val="10"/>
      <name val="Arial"/>
      <family val="2"/>
    </font>
    <font>
      <sz val="10"/>
      <color theme="1"/>
      <name val="Calibri"/>
      <family val="2"/>
    </font>
    <font>
      <sz val="10"/>
      <name val="Tahoma"/>
      <family val="2"/>
    </font>
    <font>
      <i/>
      <sz val="12"/>
      <name val="Arial"/>
      <family val="2"/>
    </font>
    <font>
      <sz val="11"/>
      <color theme="0"/>
      <name val="Century Gothic"/>
      <family val="2"/>
    </font>
    <font>
      <b/>
      <sz val="10"/>
      <color theme="1"/>
      <name val="Calibri"/>
      <family val="2"/>
      <scheme val="minor"/>
    </font>
    <font>
      <sz val="26"/>
      <color theme="0"/>
      <name val="Segoe UI Light"/>
      <family val="2"/>
    </font>
    <font>
      <sz val="11"/>
      <color rgb="FF444450"/>
      <name val="Calibri"/>
      <family val="2"/>
      <scheme val="minor"/>
    </font>
    <font>
      <sz val="11"/>
      <name val="Calibri"/>
      <family val="2"/>
      <scheme val="minor"/>
    </font>
    <font>
      <sz val="11"/>
      <color theme="1"/>
      <name val="Segoe UI Light"/>
      <family val="2"/>
    </font>
    <font>
      <sz val="18"/>
      <color theme="0"/>
      <name val="Segoe UI Light"/>
      <family val="2"/>
    </font>
    <font>
      <sz val="20"/>
      <color theme="0"/>
      <name val="Segoe UI Light"/>
      <family val="2"/>
    </font>
    <font>
      <sz val="10"/>
      <color rgb="FF000000"/>
      <name val="Calibri"/>
      <family val="2"/>
      <scheme val="minor"/>
    </font>
    <font>
      <sz val="11"/>
      <color theme="1"/>
      <name val="Calibri"/>
      <family val="2"/>
      <scheme val="minor"/>
    </font>
    <font>
      <sz val="11"/>
      <color theme="0"/>
      <name val="Calibri"/>
      <family val="2"/>
      <scheme val="minor"/>
    </font>
    <font>
      <b/>
      <sz val="14"/>
      <color theme="9" tint="-0.499984740745262"/>
      <name val="Arial"/>
      <family val="2"/>
    </font>
    <font>
      <b/>
      <sz val="36"/>
      <color theme="9" tint="-0.499984740745262"/>
      <name val="Arial"/>
      <family val="2"/>
    </font>
    <font>
      <sz val="36"/>
      <color theme="1"/>
      <name val="Arial"/>
      <family val="2"/>
    </font>
    <font>
      <b/>
      <sz val="11"/>
      <color theme="0"/>
      <name val="Arial"/>
      <family val="2"/>
    </font>
    <font>
      <i/>
      <sz val="11"/>
      <color theme="1"/>
      <name val="Arial"/>
      <family val="2"/>
    </font>
    <font>
      <b/>
      <sz val="10"/>
      <color rgb="FFFFFFFF"/>
      <name val="Arial"/>
      <family val="2"/>
    </font>
    <font>
      <b/>
      <sz val="28"/>
      <color theme="3"/>
      <name val="Arial"/>
      <family val="2"/>
    </font>
    <font>
      <b/>
      <sz val="14"/>
      <color theme="3"/>
      <name val="Arial"/>
      <family val="2"/>
    </font>
    <font>
      <b/>
      <sz val="32"/>
      <color theme="9" tint="-0.499984740745262"/>
      <name val="Arial"/>
      <family val="2"/>
    </font>
    <font>
      <b/>
      <sz val="32"/>
      <color rgb="FF336600"/>
      <name val="Arial"/>
      <family val="2"/>
    </font>
    <font>
      <i/>
      <sz val="11"/>
      <name val="Arial"/>
      <family val="2"/>
    </font>
    <font>
      <sz val="16"/>
      <color theme="0"/>
      <name val="Segoe UI Light"/>
      <family val="2"/>
    </font>
    <font>
      <sz val="16"/>
      <color theme="1" tint="0.14999847407452621"/>
      <name val="Segoe UI Light"/>
      <family val="2"/>
    </font>
    <font>
      <sz val="14"/>
      <color theme="1"/>
      <name val="Calibri"/>
      <family val="2"/>
      <scheme val="minor"/>
    </font>
    <font>
      <sz val="11"/>
      <color theme="0"/>
      <name val="Segoe UI Light"/>
      <family val="2"/>
    </font>
    <font>
      <sz val="8"/>
      <color theme="1"/>
      <name val="Calibri"/>
      <family val="2"/>
      <scheme val="minor"/>
    </font>
    <font>
      <sz val="12"/>
      <color theme="1"/>
      <name val="Calibri"/>
      <family val="2"/>
      <scheme val="minor"/>
    </font>
    <font>
      <sz val="10"/>
      <color rgb="FF080000"/>
      <name val="Century Gothic"/>
      <family val="2"/>
    </font>
    <font>
      <sz val="12"/>
      <color theme="0"/>
      <name val="Century Gothic"/>
      <family val="2"/>
    </font>
    <font>
      <sz val="10"/>
      <color theme="0"/>
      <name val="Century Gothic"/>
      <family val="2"/>
    </font>
    <font>
      <i/>
      <sz val="14"/>
      <color theme="0"/>
      <name val="Segoe UI Light"/>
      <family val="2"/>
    </font>
    <font>
      <b/>
      <sz val="24"/>
      <color theme="9" tint="-0.499984740745262"/>
      <name val="Arial"/>
      <family val="2"/>
    </font>
    <font>
      <sz val="24"/>
      <color theme="9" tint="-0.499984740745262"/>
      <name val="Arial"/>
      <family val="2"/>
    </font>
    <font>
      <sz val="24"/>
      <color theme="9" tint="-0.249977111117893"/>
      <name val="Arial"/>
      <family val="2"/>
    </font>
    <font>
      <b/>
      <sz val="14"/>
      <color theme="0"/>
      <name val="Arial"/>
      <family val="2"/>
    </font>
    <font>
      <sz val="11"/>
      <name val="Arial"/>
      <family val="2"/>
    </font>
    <font>
      <b/>
      <sz val="24"/>
      <color theme="3"/>
      <name val="Arial"/>
      <family val="2"/>
    </font>
    <font>
      <b/>
      <sz val="16"/>
      <color theme="3"/>
      <name val="Arial"/>
      <family val="2"/>
    </font>
    <font>
      <sz val="24"/>
      <color theme="9" tint="-0.249977111117893"/>
      <name val="Century Gothic"/>
      <family val="2"/>
    </font>
    <font>
      <sz val="11"/>
      <color theme="1"/>
      <name val="Century Gothic"/>
      <family val="2"/>
    </font>
    <font>
      <sz val="10"/>
      <color theme="1" tint="0.34998626667073579"/>
      <name val="Calibri Light"/>
      <family val="2"/>
      <scheme val="major"/>
    </font>
    <font>
      <sz val="14"/>
      <color theme="0" tint="-0.34998626667073579"/>
      <name val="Calibri Light"/>
      <family val="2"/>
      <scheme val="major"/>
    </font>
    <font>
      <sz val="20"/>
      <color theme="0" tint="-0.34998626667073579"/>
      <name val="Calibri"/>
      <family val="2"/>
      <scheme val="minor"/>
    </font>
    <font>
      <sz val="12"/>
      <color theme="0" tint="-0.34998626667073579"/>
      <name val="Calibri"/>
      <family val="2"/>
      <scheme val="minor"/>
    </font>
    <font>
      <sz val="20"/>
      <color theme="0"/>
      <name val="Century Gothic"/>
      <family val="2"/>
    </font>
    <font>
      <sz val="22"/>
      <color theme="0"/>
      <name val="Segoe UI"/>
      <family val="2"/>
    </font>
    <font>
      <sz val="28"/>
      <color theme="1"/>
      <name val="Calibri"/>
      <family val="2"/>
      <scheme val="minor"/>
    </font>
    <font>
      <sz val="16"/>
      <color theme="1"/>
      <name val="Segoe UI"/>
      <family val="2"/>
    </font>
    <font>
      <sz val="16"/>
      <color theme="1"/>
      <name val="Century Gothic"/>
      <family val="2"/>
    </font>
    <font>
      <sz val="18"/>
      <color theme="0"/>
      <name val="Segoe UI"/>
      <family val="2"/>
    </font>
    <font>
      <b/>
      <sz val="10"/>
      <color rgb="FF000000"/>
      <name val="Calibri"/>
      <family val="2"/>
      <scheme val="minor"/>
    </font>
    <font>
      <sz val="26"/>
      <color theme="1"/>
      <name val="Calibri"/>
      <family val="2"/>
      <scheme val="minor"/>
    </font>
    <font>
      <sz val="26"/>
      <name val="Calibri"/>
      <family val="2"/>
      <scheme val="minor"/>
    </font>
    <font>
      <i/>
      <sz val="16"/>
      <color theme="0"/>
      <name val="Segoe UI Light"/>
      <family val="2"/>
    </font>
    <font>
      <sz val="10"/>
      <color theme="1" tint="0.34998626667073579"/>
      <name val="Calibri Light"/>
      <family val="2"/>
      <scheme val="major"/>
    </font>
    <font>
      <sz val="32"/>
      <color rgb="FF99CC0B"/>
      <name val="Segoe UI Light"/>
      <family val="2"/>
    </font>
    <font>
      <sz val="20"/>
      <color theme="1" tint="0.34998626667073579"/>
      <name val="Calibri Light"/>
      <family val="2"/>
      <scheme val="major"/>
    </font>
    <font>
      <sz val="14"/>
      <color theme="2" tint="-0.749992370372631"/>
      <name val="Calibri Light"/>
      <family val="2"/>
      <scheme val="major"/>
    </font>
    <font>
      <sz val="14"/>
      <color theme="0" tint="-0.34998626667073579"/>
      <name val="Calibri Light"/>
      <family val="2"/>
      <scheme val="major"/>
    </font>
    <font>
      <sz val="16"/>
      <color theme="0"/>
      <name val="Segoe UI"/>
      <family val="2"/>
    </font>
    <font>
      <b/>
      <sz val="16"/>
      <color theme="1"/>
      <name val="Calibri"/>
      <family val="2"/>
      <scheme val="minor"/>
    </font>
    <font>
      <b/>
      <sz val="11"/>
      <color theme="1"/>
      <name val="Calibri"/>
      <family val="2"/>
      <scheme val="minor"/>
    </font>
    <font>
      <b/>
      <sz val="20"/>
      <color theme="2" tint="-0.749992370372631"/>
      <name val="Segoe UI Light"/>
      <family val="2"/>
    </font>
    <font>
      <b/>
      <sz val="10"/>
      <color theme="2" tint="-0.749992370372631"/>
      <name val="Segoe UI Light"/>
      <family val="2"/>
    </font>
    <font>
      <sz val="12"/>
      <color theme="0" tint="-0.34998626667073579"/>
      <name val="Calibri"/>
      <family val="2"/>
      <scheme val="minor"/>
    </font>
    <font>
      <sz val="14"/>
      <color theme="0" tint="-0.34998626667073579"/>
      <name val="Calibri"/>
      <family val="2"/>
      <scheme val="minor"/>
    </font>
    <font>
      <sz val="11"/>
      <color theme="1"/>
      <name val="Calibri"/>
      <family val="2"/>
      <scheme val="minor"/>
    </font>
    <font>
      <sz val="10"/>
      <color theme="0"/>
      <name val="Calibri Light"/>
      <family val="2"/>
      <scheme val="major"/>
    </font>
    <font>
      <sz val="14"/>
      <color theme="0"/>
      <name val="Calibri Light"/>
      <family val="2"/>
      <scheme val="major"/>
    </font>
    <font>
      <sz val="14"/>
      <color theme="0"/>
      <name val="Segoe UI Light"/>
      <family val="2"/>
    </font>
    <font>
      <sz val="11"/>
      <color theme="1"/>
      <name val="Calibri"/>
      <family val="2"/>
      <scheme val="minor"/>
    </font>
    <font>
      <sz val="20"/>
      <color theme="0"/>
      <name val="Century Gothic"/>
      <family val="2"/>
    </font>
    <font>
      <sz val="14"/>
      <color theme="0"/>
      <name val="Century Gothic"/>
      <family val="2"/>
    </font>
    <font>
      <sz val="18"/>
      <color theme="0"/>
      <name val="Century Gothic"/>
      <family val="2"/>
    </font>
    <font>
      <sz val="14"/>
      <color theme="1"/>
      <name val="Century Gothic"/>
      <family val="2"/>
    </font>
    <font>
      <b/>
      <sz val="11"/>
      <color rgb="FF92D050"/>
      <name val="Century Gothic"/>
      <family val="2"/>
    </font>
    <font>
      <sz val="11"/>
      <color theme="0"/>
      <name val="Calibri"/>
      <family val="2"/>
      <scheme val="minor"/>
    </font>
    <font>
      <sz val="18"/>
      <color theme="1"/>
      <name val="Century Gothic"/>
      <family val="2"/>
    </font>
    <font>
      <sz val="48"/>
      <color rgb="FF444450"/>
      <name val="Century Gothic"/>
      <family val="2"/>
    </font>
    <font>
      <sz val="10"/>
      <color theme="1"/>
      <name val="Century Gothic"/>
      <family val="2"/>
    </font>
    <font>
      <sz val="12"/>
      <color rgb="FF92D050"/>
      <name val="Century Gothic"/>
      <family val="2"/>
    </font>
    <font>
      <sz val="14"/>
      <color theme="0"/>
      <name val="Segoe UI"/>
      <family val="2"/>
    </font>
    <font>
      <sz val="20"/>
      <color theme="0"/>
      <name val="Segoe UI"/>
      <family val="2"/>
    </font>
    <font>
      <sz val="11"/>
      <color theme="1"/>
      <name val="Calibri"/>
      <family val="2"/>
      <scheme val="minor"/>
    </font>
    <font>
      <sz val="18"/>
      <color rgb="FF2F919E"/>
      <name val="Calibri"/>
      <family val="2"/>
      <scheme val="minor"/>
    </font>
    <font>
      <sz val="16"/>
      <color rgb="FF2F919E"/>
      <name val="Calibri"/>
      <family val="2"/>
      <scheme val="minor"/>
    </font>
    <font>
      <sz val="16"/>
      <color rgb="FF348D9F"/>
      <name val="Calibri"/>
      <family val="2"/>
      <scheme val="minor"/>
    </font>
    <font>
      <sz val="11"/>
      <color theme="0" tint="-4.9989318521683403E-2"/>
      <name val="Calibri"/>
      <family val="2"/>
      <scheme val="minor"/>
    </font>
    <font>
      <sz val="48"/>
      <color theme="0" tint="-4.9989318521683403E-2"/>
      <name val="Calibri"/>
      <family val="2"/>
      <scheme val="minor"/>
    </font>
    <font>
      <sz val="36"/>
      <color rgb="FF1A6780"/>
      <name val="Segoe UI"/>
      <family val="2"/>
    </font>
    <font>
      <sz val="48"/>
      <color theme="0"/>
      <name val="Wingdings 3"/>
      <family val="1"/>
      <charset val="2"/>
    </font>
    <font>
      <sz val="24"/>
      <color rgb="FFEFEFEF"/>
      <name val="Segoe UI"/>
      <family val="2"/>
    </font>
    <font>
      <sz val="20"/>
      <color rgb="FFEFEFEF"/>
      <name val="Calibri"/>
      <family val="2"/>
      <scheme val="minor"/>
    </font>
    <font>
      <sz val="71"/>
      <color theme="0"/>
      <name val="Wingdings 3"/>
      <family val="1"/>
      <charset val="2"/>
    </font>
    <font>
      <sz val="11"/>
      <color rgb="FFEFEFEF"/>
      <name val="Calibri"/>
      <family val="2"/>
      <scheme val="minor"/>
    </font>
    <font>
      <sz val="16"/>
      <color theme="0"/>
      <name val="Calibri"/>
      <family val="2"/>
      <scheme val="minor"/>
    </font>
    <font>
      <sz val="14"/>
      <color rgb="FFEFEFEF"/>
      <name val="Calibri"/>
      <family val="2"/>
      <scheme val="minor"/>
    </font>
    <font>
      <sz val="20"/>
      <color theme="0" tint="-4.9989318521683403E-2"/>
      <name val="Calibri"/>
      <family val="2"/>
      <scheme val="minor"/>
    </font>
    <font>
      <sz val="28"/>
      <color theme="0"/>
      <name val="Segoe UI"/>
      <family val="2"/>
    </font>
    <font>
      <sz val="11"/>
      <color theme="0"/>
      <name val="Segoe UI"/>
      <family val="2"/>
    </font>
    <font>
      <sz val="72"/>
      <color theme="0"/>
      <name val="Wingdings 3"/>
      <family val="1"/>
      <charset val="2"/>
    </font>
    <font>
      <sz val="28"/>
      <color rgb="FF50C1D3"/>
      <name val="Segoe UI"/>
      <family val="2"/>
    </font>
    <font>
      <sz val="28"/>
      <color theme="0"/>
      <name val="Calibri"/>
      <family val="2"/>
      <scheme val="minor"/>
    </font>
    <font>
      <sz val="28"/>
      <color theme="1"/>
      <name val="Calibri"/>
      <family val="2"/>
      <scheme val="minor"/>
    </font>
    <font>
      <sz val="36"/>
      <color theme="0"/>
      <name val="Calibri"/>
      <family val="2"/>
      <scheme val="minor"/>
    </font>
    <font>
      <sz val="11"/>
      <color rgb="FF8797AF"/>
      <name val="Calibri"/>
      <family val="2"/>
      <scheme val="minor"/>
    </font>
    <font>
      <sz val="12"/>
      <color theme="0"/>
      <name val="Segoe UI"/>
      <family val="2"/>
    </font>
    <font>
      <sz val="12"/>
      <color theme="0"/>
      <name val="Calibri"/>
      <family val="2"/>
      <scheme val="minor"/>
    </font>
    <font>
      <sz val="14"/>
      <color theme="0"/>
      <name val="Calibri"/>
      <family val="2"/>
      <scheme val="minor"/>
    </font>
    <font>
      <sz val="11"/>
      <color rgb="FF2F919E"/>
      <name val="Calibri"/>
      <family val="2"/>
      <scheme val="minor"/>
    </font>
    <font>
      <sz val="10"/>
      <color theme="1" tint="0.34998626667073579"/>
      <name val="Calibri Light"/>
      <family val="2"/>
      <scheme val="major"/>
    </font>
    <font>
      <sz val="10"/>
      <color rgb="FF000000"/>
      <name val="Century Gothic"/>
      <family val="2"/>
    </font>
    <font>
      <b/>
      <sz val="10"/>
      <color rgb="FF000000"/>
      <name val="Century Gothic"/>
      <family val="2"/>
    </font>
    <font>
      <b/>
      <sz val="10"/>
      <color rgb="FFFFFFFF"/>
      <name val="Century Gothic"/>
      <family val="2"/>
    </font>
    <font>
      <sz val="20"/>
      <color rgb="FF1A6780"/>
      <name val="Segoe UI"/>
      <family val="2"/>
    </font>
    <font>
      <sz val="20"/>
      <color theme="1"/>
      <name val="Segoe UI"/>
      <family val="2"/>
    </font>
    <font>
      <sz val="20"/>
      <name val="Segoe UI"/>
      <family val="2"/>
    </font>
    <font>
      <sz val="11"/>
      <color theme="3"/>
      <name val="Calibri"/>
      <family val="2"/>
      <scheme val="minor"/>
    </font>
  </fonts>
  <fills count="28">
    <fill>
      <patternFill patternType="none"/>
    </fill>
    <fill>
      <patternFill patternType="gray125"/>
    </fill>
    <fill>
      <patternFill patternType="solid">
        <fgColor rgb="FF556B2F"/>
        <bgColor indexed="64"/>
      </patternFill>
    </fill>
    <fill>
      <patternFill patternType="solid">
        <fgColor rgb="FF9ACD32"/>
        <bgColor indexed="64"/>
      </patternFill>
    </fill>
    <fill>
      <patternFill patternType="solid">
        <fgColor rgb="FFFFFFFF"/>
        <bgColor indexed="64"/>
      </patternFill>
    </fill>
    <fill>
      <patternFill patternType="solid">
        <fgColor theme="5"/>
        <bgColor indexed="64"/>
      </patternFill>
    </fill>
    <fill>
      <patternFill patternType="solid">
        <fgColor theme="0"/>
        <bgColor indexed="64"/>
      </patternFill>
    </fill>
    <fill>
      <patternFill patternType="solid">
        <fgColor rgb="FF444450"/>
        <bgColor indexed="64"/>
      </patternFill>
    </fill>
    <fill>
      <patternFill patternType="solid">
        <fgColor rgb="FF92D050"/>
        <bgColor indexed="64"/>
      </patternFill>
    </fill>
    <fill>
      <patternFill patternType="solid">
        <fgColor rgb="FF6B8E23"/>
        <bgColor indexed="64"/>
      </patternFill>
    </fill>
    <fill>
      <patternFill patternType="solid">
        <fgColor rgb="FF4682B4"/>
        <bgColor indexed="64"/>
      </patternFill>
    </fill>
    <fill>
      <patternFill patternType="solid">
        <fgColor rgb="FFF0F8FF"/>
        <bgColor indexed="64"/>
      </patternFill>
    </fill>
    <fill>
      <patternFill patternType="solid">
        <fgColor theme="1" tint="0.34998626667073579"/>
        <bgColor indexed="64"/>
      </patternFill>
    </fill>
    <fill>
      <patternFill patternType="solid">
        <fgColor theme="4"/>
        <bgColor indexed="64"/>
      </patternFill>
    </fill>
    <fill>
      <patternFill patternType="solid">
        <fgColor theme="6"/>
        <bgColor indexed="64"/>
      </patternFill>
    </fill>
    <fill>
      <patternFill patternType="solid">
        <fgColor theme="2"/>
        <bgColor indexed="64"/>
      </patternFill>
    </fill>
    <fill>
      <patternFill patternType="solid">
        <fgColor rgb="FF006400"/>
        <bgColor indexed="64"/>
      </patternFill>
    </fill>
    <fill>
      <patternFill patternType="solid">
        <fgColor theme="1"/>
        <bgColor indexed="64"/>
      </patternFill>
    </fill>
    <fill>
      <patternFill patternType="solid">
        <fgColor rgb="FFEFEFEF"/>
        <bgColor indexed="64"/>
      </patternFill>
    </fill>
    <fill>
      <patternFill patternType="solid">
        <fgColor rgb="FF3C424E"/>
        <bgColor indexed="64"/>
      </patternFill>
    </fill>
    <fill>
      <patternFill patternType="solid">
        <fgColor rgb="FF255BC7"/>
        <bgColor indexed="64"/>
      </patternFill>
    </fill>
    <fill>
      <patternFill patternType="solid">
        <fgColor rgb="FF1A6780"/>
        <bgColor indexed="64"/>
      </patternFill>
    </fill>
    <fill>
      <patternFill patternType="solid">
        <fgColor rgb="FF01B8AA"/>
        <bgColor indexed="64"/>
      </patternFill>
    </fill>
    <fill>
      <patternFill patternType="solid">
        <fgColor rgb="FF8797AF"/>
        <bgColor indexed="64"/>
      </patternFill>
    </fill>
    <fill>
      <patternFill patternType="solid">
        <fgColor theme="3" tint="-0.249977111117893"/>
        <bgColor indexed="64"/>
      </patternFill>
    </fill>
    <fill>
      <patternFill patternType="solid">
        <fgColor rgb="FFFF6600"/>
        <bgColor indexed="64"/>
      </patternFill>
    </fill>
    <fill>
      <patternFill patternType="solid">
        <fgColor theme="1" tint="0.249977111117893"/>
        <bgColor indexed="64"/>
      </patternFill>
    </fill>
    <fill>
      <patternFill patternType="solid">
        <fgColor theme="3"/>
        <bgColor indexed="64"/>
      </patternFill>
    </fill>
  </fills>
  <borders count="50">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top style="thin">
        <color rgb="FF778899"/>
      </top>
      <bottom/>
      <diagonal/>
    </border>
    <border>
      <left/>
      <right/>
      <top style="thin">
        <color rgb="FF778899"/>
      </top>
      <bottom/>
      <diagonal/>
    </border>
    <border>
      <left style="thin">
        <color rgb="FF000000"/>
      </left>
      <right style="thin">
        <color rgb="FF000000"/>
      </right>
      <top style="thin">
        <color rgb="FF778899"/>
      </top>
      <bottom/>
      <diagonal/>
    </border>
    <border>
      <left style="thin">
        <color rgb="FF000000"/>
      </left>
      <right/>
      <top style="thin">
        <color rgb="FF778899"/>
      </top>
      <bottom style="thin">
        <color rgb="FF778899"/>
      </bottom>
      <diagonal/>
    </border>
    <border>
      <left/>
      <right/>
      <top style="thin">
        <color rgb="FF778899"/>
      </top>
      <bottom style="thin">
        <color rgb="FF778899"/>
      </bottom>
      <diagonal/>
    </border>
    <border>
      <left style="thin">
        <color rgb="FF000000"/>
      </left>
      <right style="thin">
        <color rgb="FF000000"/>
      </right>
      <top style="thin">
        <color rgb="FF778899"/>
      </top>
      <bottom style="thin">
        <color rgb="FF778899"/>
      </bottom>
      <diagonal/>
    </border>
    <border>
      <left/>
      <right style="thin">
        <color indexed="54"/>
      </right>
      <top/>
      <bottom style="thin">
        <color indexed="54"/>
      </bottom>
      <diagonal/>
    </border>
    <border>
      <left/>
      <right/>
      <top style="thin">
        <color theme="1"/>
      </top>
      <bottom style="thin">
        <color theme="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theme="0" tint="-0.34998626667073579"/>
      </top>
      <bottom style="medium">
        <color theme="0" tint="-0.34998626667073579"/>
      </bottom>
      <diagonal/>
    </border>
    <border>
      <left/>
      <right/>
      <top style="medium">
        <color theme="1" tint="0.24994659260841701"/>
      </top>
      <bottom style="medium">
        <color theme="1" tint="0.24994659260841701"/>
      </bottom>
      <diagonal/>
    </border>
    <border>
      <left style="thin">
        <color rgb="FF92D050"/>
      </left>
      <right style="thin">
        <color rgb="FF92D050"/>
      </right>
      <top style="thin">
        <color rgb="FF92D050"/>
      </top>
      <bottom style="thin">
        <color rgb="FF92D050"/>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right/>
      <top/>
      <bottom style="dashed">
        <color theme="1" tint="0.34998626667073579"/>
      </bottom>
      <diagonal/>
    </border>
    <border>
      <left style="thin">
        <color rgb="FF92D050"/>
      </left>
      <right style="thin">
        <color rgb="FF92D050"/>
      </right>
      <top style="thin">
        <color rgb="FF92D050"/>
      </top>
      <bottom style="dashed">
        <color theme="1" tint="0.34998626667073579"/>
      </bottom>
      <diagonal/>
    </border>
    <border>
      <left style="thin">
        <color rgb="FF92D050"/>
      </left>
      <right/>
      <top/>
      <bottom style="dashed">
        <color theme="1" tint="0.34998626667073579"/>
      </bottom>
      <diagonal/>
    </border>
    <border>
      <left/>
      <right style="thin">
        <color rgb="FF92D050"/>
      </right>
      <top/>
      <bottom style="dashed">
        <color theme="1" tint="0.34998626667073579"/>
      </bottom>
      <diagonal/>
    </border>
    <border>
      <left style="thin">
        <color rgb="FF92D050"/>
      </left>
      <right style="thin">
        <color rgb="FF92D050"/>
      </right>
      <top style="dashed">
        <color theme="1" tint="0.34998626667073579"/>
      </top>
      <bottom/>
      <diagonal/>
    </border>
    <border>
      <left style="thin">
        <color rgb="FF92D050"/>
      </left>
      <right/>
      <top style="dashed">
        <color theme="1" tint="0.34998626667073579"/>
      </top>
      <bottom/>
      <diagonal/>
    </border>
    <border>
      <left/>
      <right/>
      <top style="dashed">
        <color theme="1" tint="0.34998626667073579"/>
      </top>
      <bottom/>
      <diagonal/>
    </border>
    <border>
      <left/>
      <right style="thin">
        <color rgb="FF92D050"/>
      </right>
      <top style="dashed">
        <color theme="1" tint="0.34998626667073579"/>
      </top>
      <bottom/>
      <diagonal/>
    </border>
    <border>
      <left style="thin">
        <color rgb="FF92D050"/>
      </left>
      <right style="thin">
        <color rgb="FF92D050"/>
      </right>
      <top/>
      <bottom/>
      <diagonal/>
    </border>
    <border>
      <left style="thin">
        <color rgb="FF92D050"/>
      </left>
      <right/>
      <top/>
      <bottom/>
      <diagonal/>
    </border>
    <border>
      <left/>
      <right style="thin">
        <color rgb="FF92D050"/>
      </right>
      <top/>
      <bottom/>
      <diagonal/>
    </border>
    <border>
      <left style="thin">
        <color rgb="FF92D050"/>
      </left>
      <right style="thin">
        <color rgb="FF92D050"/>
      </right>
      <top/>
      <bottom style="thin">
        <color rgb="FF92D050"/>
      </bottom>
      <diagonal/>
    </border>
    <border>
      <left style="thin">
        <color rgb="FF92D050"/>
      </left>
      <right/>
      <top/>
      <bottom style="thin">
        <color rgb="FF92D050"/>
      </bottom>
      <diagonal/>
    </border>
    <border>
      <left/>
      <right/>
      <top/>
      <bottom style="thin">
        <color rgb="FF92D050"/>
      </bottom>
      <diagonal/>
    </border>
    <border>
      <left/>
      <right style="thin">
        <color rgb="FF92D050"/>
      </right>
      <top/>
      <bottom style="thin">
        <color rgb="FF92D050"/>
      </bottom>
      <diagonal/>
    </border>
    <border>
      <left/>
      <right/>
      <top style="thin">
        <color theme="0" tint="-0.14996795556505021"/>
      </top>
      <bottom style="thin">
        <color theme="0" tint="-0.14993743705557422"/>
      </bottom>
      <diagonal/>
    </border>
    <border>
      <left/>
      <right/>
      <top style="thin">
        <color theme="0" tint="-0.14993743705557422"/>
      </top>
      <bottom style="thin">
        <color theme="0" tint="-0.14993743705557422"/>
      </bottom>
      <diagonal/>
    </border>
    <border>
      <left/>
      <right/>
      <top style="thin">
        <color theme="1"/>
      </top>
      <bottom/>
      <diagonal/>
    </border>
    <border>
      <left style="thin">
        <color rgb="FF000000"/>
      </left>
      <right/>
      <top style="thin">
        <color theme="1"/>
      </top>
      <bottom style="thin">
        <color theme="1"/>
      </bottom>
      <diagonal/>
    </border>
    <border>
      <left style="thin">
        <color rgb="FF000000"/>
      </left>
      <right style="thin">
        <color rgb="FF000000"/>
      </right>
      <top style="thin">
        <color theme="1"/>
      </top>
      <bottom style="thin">
        <color theme="1"/>
      </bottom>
      <diagonal/>
    </border>
    <border>
      <left style="thin">
        <color indexed="64"/>
      </left>
      <right/>
      <top/>
      <bottom style="thin">
        <color indexed="64"/>
      </bottom>
      <diagonal/>
    </border>
  </borders>
  <cellStyleXfs count="12">
    <xf numFmtId="0" fontId="0" fillId="0" borderId="0"/>
    <xf numFmtId="0" fontId="8" fillId="0" borderId="0"/>
    <xf numFmtId="0" fontId="9" fillId="0" borderId="0"/>
    <xf numFmtId="0" fontId="9" fillId="0" borderId="0"/>
    <xf numFmtId="0" fontId="10" fillId="0" borderId="18">
      <alignment horizontal="left"/>
    </xf>
    <xf numFmtId="9" fontId="21" fillId="0" borderId="0" applyFont="0" applyFill="0" applyBorder="0" applyAlignment="0" applyProtection="0"/>
    <xf numFmtId="164" fontId="21" fillId="0" borderId="0" applyFont="0" applyFill="0" applyBorder="0" applyAlignment="0" applyProtection="0"/>
    <xf numFmtId="0" fontId="53" fillId="0" borderId="0" applyFill="0" applyBorder="0">
      <alignment vertical="center"/>
    </xf>
    <xf numFmtId="0" fontId="54" fillId="0" borderId="23" applyNumberFormat="0" applyFill="0" applyAlignment="0" applyProtection="0"/>
    <xf numFmtId="166" fontId="55" fillId="0" borderId="29">
      <alignment horizontal="center" vertical="center"/>
    </xf>
    <xf numFmtId="9" fontId="56" fillId="0" borderId="0">
      <alignment horizontal="left" vertical="center" indent="1"/>
    </xf>
    <xf numFmtId="0" fontId="53" fillId="0" borderId="0" applyFill="0" applyBorder="0">
      <alignment vertical="center"/>
    </xf>
  </cellStyleXfs>
  <cellXfs count="381">
    <xf numFmtId="0" fontId="0" fillId="0" borderId="0" xfId="0"/>
    <xf numFmtId="0" fontId="1" fillId="0" borderId="0" xfId="0" applyFont="1"/>
    <xf numFmtId="49" fontId="6" fillId="4" borderId="0" xfId="0" applyNumberFormat="1" applyFont="1" applyFill="1" applyBorder="1" applyAlignment="1">
      <alignment horizontal="left" vertical="center"/>
    </xf>
    <xf numFmtId="49" fontId="1" fillId="0" borderId="0" xfId="0" applyNumberFormat="1" applyFont="1"/>
    <xf numFmtId="14" fontId="1" fillId="0" borderId="0" xfId="0" applyNumberFormat="1" applyFont="1"/>
    <xf numFmtId="4" fontId="1" fillId="0" borderId="0" xfId="0" applyNumberFormat="1" applyFont="1"/>
    <xf numFmtId="0" fontId="1" fillId="0" borderId="0" xfId="0" applyNumberFormat="1" applyFont="1"/>
    <xf numFmtId="0" fontId="15" fillId="7" borderId="0" xfId="0" applyFont="1" applyFill="1"/>
    <xf numFmtId="0" fontId="0" fillId="0" borderId="0" xfId="0" quotePrefix="1"/>
    <xf numFmtId="49" fontId="0" fillId="8" borderId="20" xfId="0" applyNumberFormat="1" applyFont="1" applyFill="1" applyBorder="1" applyAlignment="1">
      <alignment horizontal="center" vertical="center"/>
    </xf>
    <xf numFmtId="49" fontId="0" fillId="8" borderId="21" xfId="0" applyNumberFormat="1" applyFont="1" applyFill="1" applyBorder="1" applyAlignment="1">
      <alignment horizontal="center" vertical="center"/>
    </xf>
    <xf numFmtId="49" fontId="13" fillId="6" borderId="19" xfId="0" applyNumberFormat="1" applyFont="1" applyFill="1" applyBorder="1" applyAlignment="1">
      <alignment horizontal="left" vertical="center"/>
    </xf>
    <xf numFmtId="49" fontId="20" fillId="4" borderId="0" xfId="0" applyNumberFormat="1" applyFont="1" applyFill="1" applyAlignment="1">
      <alignment horizontal="left" vertical="center"/>
    </xf>
    <xf numFmtId="4" fontId="20" fillId="4" borderId="0" xfId="0" applyNumberFormat="1" applyFont="1" applyFill="1" applyAlignment="1">
      <alignment horizontal="right" vertical="top"/>
    </xf>
    <xf numFmtId="0" fontId="20" fillId="4" borderId="0" xfId="0" applyNumberFormat="1" applyFont="1" applyFill="1" applyAlignment="1">
      <alignment horizontal="left" vertical="top"/>
    </xf>
    <xf numFmtId="0" fontId="0" fillId="7" borderId="0" xfId="0" applyFill="1"/>
    <xf numFmtId="49" fontId="0" fillId="0" borderId="0" xfId="0" applyNumberFormat="1"/>
    <xf numFmtId="4" fontId="0" fillId="0" borderId="0" xfId="0" applyNumberFormat="1"/>
    <xf numFmtId="0" fontId="0" fillId="0" borderId="0" xfId="0" applyNumberFormat="1"/>
    <xf numFmtId="10" fontId="0" fillId="0" borderId="0" xfId="0" applyNumberFormat="1"/>
    <xf numFmtId="0" fontId="24" fillId="0" borderId="0" xfId="0" applyFont="1" applyAlignment="1"/>
    <xf numFmtId="0" fontId="25" fillId="0" borderId="0" xfId="0" applyFont="1"/>
    <xf numFmtId="0" fontId="27" fillId="0" borderId="4" xfId="0" applyFont="1" applyBorder="1" applyAlignment="1">
      <alignment vertical="center"/>
    </xf>
    <xf numFmtId="0" fontId="27" fillId="0" borderId="6" xfId="0" applyFont="1" applyBorder="1" applyAlignment="1">
      <alignment vertical="center"/>
    </xf>
    <xf numFmtId="49" fontId="28" fillId="2" borderId="12" xfId="0" applyNumberFormat="1" applyFont="1" applyFill="1" applyBorder="1" applyAlignment="1">
      <alignment horizontal="center" vertical="center"/>
    </xf>
    <xf numFmtId="49" fontId="28" fillId="2" borderId="13" xfId="0" applyNumberFormat="1" applyFont="1" applyFill="1" applyBorder="1" applyAlignment="1">
      <alignment horizontal="center" vertical="center"/>
    </xf>
    <xf numFmtId="49" fontId="28" fillId="2" borderId="14" xfId="0" applyNumberFormat="1" applyFont="1" applyFill="1" applyBorder="1" applyAlignment="1">
      <alignment horizontal="center" vertical="center"/>
    </xf>
    <xf numFmtId="4" fontId="5" fillId="4" borderId="15" xfId="0" applyNumberFormat="1" applyFont="1" applyFill="1" applyBorder="1" applyAlignment="1">
      <alignment horizontal="right" vertical="center"/>
    </xf>
    <xf numFmtId="4" fontId="5" fillId="4" borderId="17" xfId="0" applyNumberFormat="1" applyFont="1" applyFill="1" applyBorder="1" applyAlignment="1">
      <alignment horizontal="right" vertical="center"/>
    </xf>
    <xf numFmtId="49" fontId="6" fillId="4" borderId="10" xfId="0" applyNumberFormat="1" applyFont="1" applyFill="1" applyBorder="1" applyAlignment="1">
      <alignment horizontal="left" vertical="center"/>
    </xf>
    <xf numFmtId="4" fontId="6" fillId="4" borderId="10" xfId="0" applyNumberFormat="1" applyFont="1" applyFill="1" applyBorder="1" applyAlignment="1">
      <alignment horizontal="right" vertical="center"/>
    </xf>
    <xf numFmtId="49" fontId="5" fillId="4" borderId="15" xfId="0" applyNumberFormat="1" applyFont="1" applyFill="1" applyBorder="1" applyAlignment="1">
      <alignment horizontal="center" vertical="center"/>
    </xf>
    <xf numFmtId="49" fontId="5" fillId="4" borderId="16" xfId="0" applyNumberFormat="1" applyFont="1" applyFill="1" applyBorder="1" applyAlignment="1">
      <alignment horizontal="center" vertical="center"/>
    </xf>
    <xf numFmtId="4" fontId="5" fillId="4" borderId="15" xfId="0" applyNumberFormat="1" applyFont="1" applyFill="1" applyBorder="1" applyAlignment="1">
      <alignment horizontal="center" vertical="center"/>
    </xf>
    <xf numFmtId="0" fontId="31" fillId="0" borderId="0" xfId="1" applyFont="1" applyBorder="1" applyAlignment="1">
      <alignment horizontal="center" vertical="center"/>
    </xf>
    <xf numFmtId="0" fontId="32" fillId="0" borderId="0" xfId="1" applyFont="1" applyBorder="1" applyAlignment="1">
      <alignment horizontal="center" vertical="center"/>
    </xf>
    <xf numFmtId="49" fontId="5" fillId="11" borderId="15" xfId="0" applyNumberFormat="1" applyFont="1" applyFill="1" applyBorder="1" applyAlignment="1">
      <alignment horizontal="center" vertical="center"/>
    </xf>
    <xf numFmtId="49" fontId="5" fillId="11" borderId="16" xfId="0" applyNumberFormat="1" applyFont="1" applyFill="1" applyBorder="1" applyAlignment="1">
      <alignment horizontal="center" vertical="center"/>
    </xf>
    <xf numFmtId="4" fontId="5" fillId="11" borderId="15" xfId="0" applyNumberFormat="1" applyFont="1" applyFill="1" applyBorder="1" applyAlignment="1">
      <alignment horizontal="right" vertical="center"/>
    </xf>
    <xf numFmtId="4" fontId="5" fillId="11" borderId="17" xfId="0" applyNumberFormat="1" applyFont="1" applyFill="1" applyBorder="1" applyAlignment="1">
      <alignment horizontal="right" vertical="center"/>
    </xf>
    <xf numFmtId="49" fontId="21" fillId="0" borderId="0" xfId="0" applyNumberFormat="1" applyFont="1"/>
    <xf numFmtId="4" fontId="21" fillId="0" borderId="0" xfId="0" applyNumberFormat="1" applyFont="1"/>
    <xf numFmtId="0" fontId="21" fillId="0" borderId="0" xfId="0" applyFont="1"/>
    <xf numFmtId="0" fontId="34" fillId="6" borderId="0" xfId="0" applyNumberFormat="1" applyFont="1" applyFill="1" applyAlignment="1">
      <alignment vertical="center"/>
    </xf>
    <xf numFmtId="0" fontId="34" fillId="12" borderId="0" xfId="0" applyFont="1" applyFill="1" applyAlignment="1">
      <alignment vertical="center"/>
    </xf>
    <xf numFmtId="0" fontId="0" fillId="12" borderId="0" xfId="0" applyFill="1"/>
    <xf numFmtId="49" fontId="22" fillId="0" borderId="0" xfId="0" applyNumberFormat="1" applyFont="1" applyAlignment="1">
      <alignment horizontal="center"/>
    </xf>
    <xf numFmtId="0" fontId="22" fillId="0" borderId="0" xfId="0" applyFont="1" applyAlignment="1">
      <alignment horizontal="center"/>
    </xf>
    <xf numFmtId="0" fontId="36" fillId="0" borderId="0" xfId="0" applyFont="1" applyAlignment="1">
      <alignment horizontal="right" vertical="center"/>
    </xf>
    <xf numFmtId="0" fontId="36" fillId="0" borderId="0" xfId="0" applyFont="1" applyAlignment="1">
      <alignment horizontal="center" vertical="center"/>
    </xf>
    <xf numFmtId="0" fontId="22" fillId="0" borderId="0" xfId="0" applyFont="1"/>
    <xf numFmtId="0" fontId="37" fillId="5" borderId="0" xfId="0" applyFont="1" applyFill="1" applyBorder="1" applyAlignment="1">
      <alignment horizontal="center" vertical="center"/>
    </xf>
    <xf numFmtId="49" fontId="12" fillId="13" borderId="0" xfId="0" applyNumberFormat="1" applyFont="1" applyFill="1" applyBorder="1" applyAlignment="1">
      <alignment horizontal="left" vertical="center"/>
    </xf>
    <xf numFmtId="0" fontId="38" fillId="0" borderId="0" xfId="0" applyFont="1" applyFill="1" applyAlignment="1">
      <alignment horizontal="left"/>
    </xf>
    <xf numFmtId="3" fontId="0" fillId="0" borderId="0" xfId="0" applyNumberFormat="1" applyFill="1" applyAlignment="1"/>
    <xf numFmtId="3" fontId="39" fillId="0" borderId="0" xfId="0" applyNumberFormat="1" applyFont="1" applyFill="1" applyAlignment="1">
      <alignment horizontal="center" vertical="center"/>
    </xf>
    <xf numFmtId="9" fontId="0" fillId="0" borderId="0" xfId="5" applyFont="1" applyFill="1" applyAlignment="1">
      <alignment vertical="center"/>
    </xf>
    <xf numFmtId="3" fontId="12" fillId="5" borderId="0" xfId="0" applyNumberFormat="1" applyFont="1" applyFill="1" applyBorder="1" applyAlignment="1">
      <alignment vertical="center"/>
    </xf>
    <xf numFmtId="49" fontId="41" fillId="5" borderId="0" xfId="0" applyNumberFormat="1" applyFont="1" applyFill="1" applyBorder="1" applyAlignment="1">
      <alignment horizontal="center" vertical="center"/>
    </xf>
    <xf numFmtId="49" fontId="12" fillId="5" borderId="0" xfId="0" applyNumberFormat="1" applyFont="1" applyFill="1" applyBorder="1" applyAlignment="1">
      <alignment horizontal="left" vertical="center"/>
    </xf>
    <xf numFmtId="3" fontId="12" fillId="13" borderId="0" xfId="0" applyNumberFormat="1" applyFont="1" applyFill="1" applyBorder="1" applyAlignment="1">
      <alignment vertical="center"/>
    </xf>
    <xf numFmtId="49" fontId="41" fillId="13" borderId="0" xfId="0" applyNumberFormat="1" applyFont="1" applyFill="1" applyBorder="1" applyAlignment="1">
      <alignment horizontal="center" vertical="center"/>
    </xf>
    <xf numFmtId="3" fontId="12" fillId="14" borderId="0" xfId="0" applyNumberFormat="1" applyFont="1" applyFill="1" applyBorder="1" applyAlignment="1">
      <alignment vertical="center"/>
    </xf>
    <xf numFmtId="49" fontId="12" fillId="14" borderId="0" xfId="0" applyNumberFormat="1" applyFont="1" applyFill="1" applyBorder="1" applyAlignment="1">
      <alignment horizontal="left" vertical="center"/>
    </xf>
    <xf numFmtId="49" fontId="43" fillId="12" borderId="0" xfId="0" applyNumberFormat="1" applyFont="1" applyFill="1" applyAlignment="1">
      <alignment horizontal="center" vertical="center"/>
    </xf>
    <xf numFmtId="49" fontId="43" fillId="12" borderId="0" xfId="0" applyNumberFormat="1" applyFont="1" applyFill="1" applyAlignment="1">
      <alignment vertical="center"/>
    </xf>
    <xf numFmtId="0" fontId="45" fillId="0" borderId="0" xfId="0" applyFont="1"/>
    <xf numFmtId="0" fontId="46" fillId="0" borderId="0" xfId="0" applyFont="1"/>
    <xf numFmtId="14" fontId="33" fillId="6" borderId="2" xfId="0" applyNumberFormat="1" applyFont="1" applyFill="1" applyBorder="1" applyAlignment="1">
      <alignment horizontal="left" vertical="center"/>
    </xf>
    <xf numFmtId="0" fontId="1" fillId="0" borderId="0" xfId="0" applyFont="1" applyAlignment="1">
      <alignment vertical="center"/>
    </xf>
    <xf numFmtId="49" fontId="33" fillId="6" borderId="4" xfId="0" applyNumberFormat="1" applyFont="1" applyFill="1" applyBorder="1" applyAlignment="1">
      <alignment vertical="center"/>
    </xf>
    <xf numFmtId="14" fontId="33" fillId="6" borderId="4" xfId="0" applyNumberFormat="1" applyFont="1" applyFill="1" applyBorder="1" applyAlignment="1">
      <alignment horizontal="left" vertical="center"/>
    </xf>
    <xf numFmtId="49" fontId="33" fillId="6" borderId="6" xfId="0" applyNumberFormat="1" applyFont="1" applyFill="1" applyBorder="1" applyAlignment="1">
      <alignment vertical="center"/>
    </xf>
    <xf numFmtId="49" fontId="48" fillId="6" borderId="0" xfId="0" applyNumberFormat="1" applyFont="1" applyFill="1" applyAlignment="1">
      <alignment vertical="center"/>
    </xf>
    <xf numFmtId="14" fontId="33" fillId="6" borderId="6" xfId="0" applyNumberFormat="1" applyFont="1" applyFill="1" applyBorder="1" applyAlignment="1">
      <alignment horizontal="left" vertical="center"/>
    </xf>
    <xf numFmtId="14" fontId="1" fillId="0" borderId="0" xfId="0" applyNumberFormat="1" applyFont="1" applyAlignment="1">
      <alignment vertical="center"/>
    </xf>
    <xf numFmtId="14" fontId="33" fillId="6" borderId="0" xfId="0" applyNumberFormat="1" applyFont="1" applyFill="1" applyBorder="1" applyAlignment="1">
      <alignment horizontal="left" vertical="center"/>
    </xf>
    <xf numFmtId="49" fontId="28" fillId="2" borderId="7" xfId="0" applyNumberFormat="1" applyFont="1" applyFill="1" applyBorder="1" applyAlignment="1">
      <alignment horizontal="center" vertical="center"/>
    </xf>
    <xf numFmtId="49" fontId="28" fillId="2" borderId="8" xfId="0" applyNumberFormat="1" applyFont="1" applyFill="1" applyBorder="1" applyAlignment="1">
      <alignment horizontal="center" vertical="center"/>
    </xf>
    <xf numFmtId="49" fontId="28" fillId="2" borderId="9" xfId="0" applyNumberFormat="1" applyFont="1" applyFill="1" applyBorder="1" applyAlignment="1">
      <alignment horizontal="center" vertical="center"/>
    </xf>
    <xf numFmtId="49" fontId="6" fillId="4" borderId="0" xfId="0" applyNumberFormat="1" applyFont="1" applyFill="1" applyAlignment="1">
      <alignment horizontal="left" vertical="center"/>
    </xf>
    <xf numFmtId="165" fontId="6" fillId="4" borderId="11" xfId="0" applyNumberFormat="1" applyFont="1" applyFill="1" applyBorder="1" applyAlignment="1">
      <alignment horizontal="right" vertical="center"/>
    </xf>
    <xf numFmtId="9" fontId="1" fillId="0" borderId="0" xfId="5" applyFont="1"/>
    <xf numFmtId="10" fontId="1" fillId="0" borderId="0" xfId="5" applyNumberFormat="1" applyFont="1"/>
    <xf numFmtId="49" fontId="5" fillId="9" borderId="7" xfId="0" applyNumberFormat="1" applyFont="1" applyFill="1" applyBorder="1" applyAlignment="1">
      <alignment horizontal="center" vertical="center"/>
    </xf>
    <xf numFmtId="49" fontId="5" fillId="9" borderId="8" xfId="0" applyNumberFormat="1" applyFont="1" applyFill="1" applyBorder="1" applyAlignment="1">
      <alignment horizontal="center" vertical="center"/>
    </xf>
    <xf numFmtId="4" fontId="5" fillId="9" borderId="7" xfId="0" applyNumberFormat="1" applyFont="1" applyFill="1" applyBorder="1" applyAlignment="1">
      <alignment horizontal="right" vertical="center"/>
    </xf>
    <xf numFmtId="165" fontId="5" fillId="9" borderId="9" xfId="0" applyNumberFormat="1" applyFont="1" applyFill="1" applyBorder="1" applyAlignment="1">
      <alignment horizontal="right" vertical="center"/>
    </xf>
    <xf numFmtId="165" fontId="1" fillId="0" borderId="0" xfId="0" applyNumberFormat="1" applyFont="1"/>
    <xf numFmtId="165" fontId="21" fillId="0" borderId="0" xfId="0" applyNumberFormat="1" applyFont="1"/>
    <xf numFmtId="0" fontId="44" fillId="0" borderId="0" xfId="0" applyFont="1" applyAlignment="1"/>
    <xf numFmtId="0" fontId="51" fillId="0" borderId="0" xfId="0" applyFont="1"/>
    <xf numFmtId="0" fontId="52" fillId="0" borderId="0" xfId="0" applyFont="1"/>
    <xf numFmtId="49" fontId="11" fillId="6" borderId="4" xfId="0" applyNumberFormat="1" applyFont="1" applyFill="1" applyBorder="1" applyAlignment="1">
      <alignment vertical="center"/>
    </xf>
    <xf numFmtId="0" fontId="21" fillId="0" borderId="0" xfId="0" applyFont="1" applyAlignment="1">
      <alignment vertical="center"/>
    </xf>
    <xf numFmtId="0" fontId="52" fillId="0" borderId="0" xfId="0" applyFont="1" applyAlignment="1">
      <alignment vertical="center"/>
    </xf>
    <xf numFmtId="164" fontId="21" fillId="0" borderId="0" xfId="6" applyFont="1" applyAlignment="1">
      <alignment vertical="center"/>
    </xf>
    <xf numFmtId="49" fontId="11" fillId="6" borderId="4" xfId="0" applyNumberFormat="1" applyFont="1" applyFill="1" applyBorder="1" applyAlignment="1">
      <alignment vertical="center" wrapText="1"/>
    </xf>
    <xf numFmtId="0" fontId="27" fillId="0" borderId="6" xfId="0" applyFont="1" applyBorder="1" applyAlignment="1">
      <alignment horizontal="left" vertical="center"/>
    </xf>
    <xf numFmtId="49" fontId="5" fillId="3" borderId="15" xfId="0" applyNumberFormat="1" applyFont="1" applyFill="1" applyBorder="1" applyAlignment="1">
      <alignment horizontal="center" vertical="center"/>
    </xf>
    <xf numFmtId="49" fontId="5" fillId="3" borderId="16" xfId="0" applyNumberFormat="1" applyFont="1" applyFill="1" applyBorder="1" applyAlignment="1">
      <alignment horizontal="center" vertical="center"/>
    </xf>
    <xf numFmtId="4" fontId="5" fillId="3" borderId="17" xfId="0" applyNumberFormat="1" applyFont="1" applyFill="1" applyBorder="1" applyAlignment="1">
      <alignment horizontal="right" vertical="center"/>
    </xf>
    <xf numFmtId="49" fontId="57" fillId="19" borderId="0" xfId="0" applyNumberFormat="1" applyFont="1" applyFill="1" applyAlignment="1"/>
    <xf numFmtId="0" fontId="0" fillId="19" borderId="0" xfId="0" applyFill="1"/>
    <xf numFmtId="0" fontId="61" fillId="0" borderId="0" xfId="0" applyFont="1" applyAlignment="1">
      <alignment horizontal="left" indent="2"/>
    </xf>
    <xf numFmtId="0" fontId="0" fillId="20" borderId="0" xfId="0" applyFill="1"/>
    <xf numFmtId="0" fontId="0" fillId="0" borderId="0" xfId="0" applyFill="1"/>
    <xf numFmtId="4" fontId="6" fillId="4" borderId="11" xfId="0" applyNumberFormat="1" applyFont="1" applyFill="1" applyBorder="1" applyAlignment="1">
      <alignment horizontal="right" vertical="center"/>
    </xf>
    <xf numFmtId="49" fontId="4" fillId="10" borderId="8" xfId="0" applyNumberFormat="1" applyFont="1" applyFill="1" applyBorder="1" applyAlignment="1">
      <alignment horizontal="center" vertical="center"/>
    </xf>
    <xf numFmtId="49" fontId="4" fillId="10" borderId="7" xfId="0" applyNumberFormat="1" applyFont="1" applyFill="1" applyBorder="1" applyAlignment="1">
      <alignment horizontal="center" vertical="center"/>
    </xf>
    <xf numFmtId="49" fontId="6" fillId="4" borderId="0" xfId="0" applyNumberFormat="1" applyFont="1" applyFill="1" applyBorder="1" applyAlignment="1">
      <alignment vertical="center"/>
    </xf>
    <xf numFmtId="49" fontId="4" fillId="10" borderId="9" xfId="0" applyNumberFormat="1" applyFont="1" applyFill="1" applyBorder="1" applyAlignment="1">
      <alignment horizontal="center" vertical="center"/>
    </xf>
    <xf numFmtId="49" fontId="13" fillId="6" borderId="46" xfId="0" applyNumberFormat="1" applyFont="1" applyFill="1" applyBorder="1" applyAlignment="1">
      <alignment horizontal="left" vertical="center"/>
    </xf>
    <xf numFmtId="4" fontId="13" fillId="6" borderId="19" xfId="0" applyNumberFormat="1" applyFont="1" applyFill="1" applyBorder="1" applyAlignment="1">
      <alignment horizontal="right" vertical="top"/>
    </xf>
    <xf numFmtId="4" fontId="13" fillId="6" borderId="46" xfId="0" applyNumberFormat="1" applyFont="1" applyFill="1" applyBorder="1" applyAlignment="1">
      <alignment horizontal="right" vertical="top"/>
    </xf>
    <xf numFmtId="0" fontId="13" fillId="6" borderId="19" xfId="0" applyNumberFormat="1" applyFont="1" applyFill="1" applyBorder="1" applyAlignment="1">
      <alignment horizontal="left" vertical="top"/>
    </xf>
    <xf numFmtId="0" fontId="13" fillId="6" borderId="46" xfId="0" applyNumberFormat="1" applyFont="1" applyFill="1" applyBorder="1" applyAlignment="1">
      <alignment horizontal="left" vertical="top"/>
    </xf>
    <xf numFmtId="49" fontId="28" fillId="10" borderId="8" xfId="0" applyNumberFormat="1" applyFont="1" applyFill="1" applyBorder="1" applyAlignment="1">
      <alignment horizontal="center" vertical="center"/>
    </xf>
    <xf numFmtId="49" fontId="28" fillId="10" borderId="7" xfId="0" applyNumberFormat="1" applyFont="1" applyFill="1" applyBorder="1" applyAlignment="1">
      <alignment horizontal="center" vertical="center"/>
    </xf>
    <xf numFmtId="49" fontId="28" fillId="10" borderId="9" xfId="0" applyNumberFormat="1" applyFont="1" applyFill="1" applyBorder="1" applyAlignment="1">
      <alignment horizontal="center" vertical="center"/>
    </xf>
    <xf numFmtId="4" fontId="13" fillId="6" borderId="19" xfId="0" applyNumberFormat="1" applyFont="1" applyFill="1" applyBorder="1" applyAlignment="1">
      <alignment horizontal="left" vertical="center"/>
    </xf>
    <xf numFmtId="4" fontId="13" fillId="6" borderId="46" xfId="0" applyNumberFormat="1" applyFont="1" applyFill="1" applyBorder="1" applyAlignment="1">
      <alignment horizontal="left" vertical="center"/>
    </xf>
    <xf numFmtId="165" fontId="13" fillId="6" borderId="19" xfId="0" applyNumberFormat="1" applyFont="1" applyFill="1" applyBorder="1" applyAlignment="1">
      <alignment horizontal="right" vertical="top"/>
    </xf>
    <xf numFmtId="165" fontId="20" fillId="4" borderId="0" xfId="0" applyNumberFormat="1" applyFont="1" applyFill="1" applyAlignment="1">
      <alignment horizontal="right" vertical="top"/>
    </xf>
    <xf numFmtId="165" fontId="13" fillId="6" borderId="46" xfId="0" applyNumberFormat="1" applyFont="1" applyFill="1" applyBorder="1" applyAlignment="1">
      <alignment horizontal="right" vertical="top"/>
    </xf>
    <xf numFmtId="49" fontId="63" fillId="4" borderId="16" xfId="0" applyNumberFormat="1" applyFont="1" applyFill="1" applyBorder="1" applyAlignment="1">
      <alignment horizontal="right" vertical="center"/>
    </xf>
    <xf numFmtId="4" fontId="63" fillId="4" borderId="16" xfId="0" applyNumberFormat="1" applyFont="1" applyFill="1" applyBorder="1" applyAlignment="1">
      <alignment horizontal="right" vertical="center"/>
    </xf>
    <xf numFmtId="4" fontId="63" fillId="4" borderId="16" xfId="0" applyNumberFormat="1" applyFont="1" applyFill="1" applyBorder="1" applyAlignment="1">
      <alignment horizontal="right" vertical="top"/>
    </xf>
    <xf numFmtId="0" fontId="63" fillId="4" borderId="16" xfId="0" applyNumberFormat="1" applyFont="1" applyFill="1" applyBorder="1" applyAlignment="1">
      <alignment horizontal="left" vertical="top"/>
    </xf>
    <xf numFmtId="165" fontId="63" fillId="4" borderId="16" xfId="0" applyNumberFormat="1" applyFont="1" applyFill="1" applyBorder="1" applyAlignment="1">
      <alignment horizontal="right" vertical="top"/>
    </xf>
    <xf numFmtId="49" fontId="66" fillId="12" borderId="0" xfId="0" applyNumberFormat="1" applyFont="1" applyFill="1" applyAlignment="1">
      <alignment horizontal="center" vertical="center"/>
    </xf>
    <xf numFmtId="0" fontId="67" fillId="0" borderId="0" xfId="7" applyFont="1">
      <alignment vertical="center"/>
    </xf>
    <xf numFmtId="49" fontId="69" fillId="0" borderId="0" xfId="7" applyNumberFormat="1" applyFont="1" applyAlignment="1">
      <alignment horizontal="center" vertical="center"/>
    </xf>
    <xf numFmtId="0" fontId="67" fillId="0" borderId="0" xfId="7" applyFont="1" applyAlignment="1">
      <alignment vertical="center"/>
    </xf>
    <xf numFmtId="0" fontId="71" fillId="0" borderId="24" xfId="8" applyFont="1" applyBorder="1" applyAlignment="1">
      <alignment vertical="center"/>
    </xf>
    <xf numFmtId="0" fontId="67" fillId="0" borderId="0" xfId="7" applyFont="1" applyBorder="1">
      <alignment vertical="center"/>
    </xf>
    <xf numFmtId="0" fontId="71" fillId="0" borderId="0" xfId="8" applyFont="1" applyBorder="1"/>
    <xf numFmtId="2" fontId="72" fillId="8" borderId="25" xfId="7" applyNumberFormat="1" applyFont="1" applyFill="1" applyBorder="1" applyAlignment="1">
      <alignment horizontal="center" vertical="center"/>
    </xf>
    <xf numFmtId="2" fontId="72" fillId="0" borderId="0" xfId="7" applyNumberFormat="1" applyFont="1" applyFill="1" applyAlignment="1">
      <alignment vertical="center"/>
    </xf>
    <xf numFmtId="0" fontId="73" fillId="0" borderId="0" xfId="7" applyFont="1" applyAlignment="1">
      <alignment vertical="center"/>
    </xf>
    <xf numFmtId="2" fontId="72" fillId="8" borderId="0" xfId="7" applyNumberFormat="1" applyFont="1" applyFill="1" applyBorder="1" applyAlignment="1">
      <alignment horizontal="center" vertical="center"/>
    </xf>
    <xf numFmtId="0" fontId="74" fillId="0" borderId="0" xfId="7" applyFont="1" applyAlignment="1"/>
    <xf numFmtId="167" fontId="75" fillId="0" borderId="30" xfId="9" applyNumberFormat="1" applyFont="1" applyBorder="1" applyAlignment="1">
      <alignment horizontal="center" vertical="center"/>
    </xf>
    <xf numFmtId="166" fontId="75" fillId="0" borderId="0" xfId="9" applyFont="1" applyBorder="1">
      <alignment horizontal="center" vertical="center"/>
    </xf>
    <xf numFmtId="0" fontId="76" fillId="0" borderId="0" xfId="7" applyFont="1">
      <alignment vertical="center"/>
    </xf>
    <xf numFmtId="167" fontId="75" fillId="0" borderId="0" xfId="9" applyNumberFormat="1" applyFont="1" applyBorder="1" applyAlignment="1">
      <alignment horizontal="center" vertical="center"/>
    </xf>
    <xf numFmtId="0" fontId="76" fillId="0" borderId="0" xfId="7" applyFont="1" applyBorder="1">
      <alignment vertical="center"/>
    </xf>
    <xf numFmtId="0" fontId="67" fillId="0" borderId="0" xfId="7" applyFont="1" applyAlignment="1">
      <alignment horizontal="center" vertical="center"/>
    </xf>
    <xf numFmtId="9" fontId="77" fillId="0" borderId="33" xfId="5" applyNumberFormat="1" applyFont="1" applyBorder="1" applyAlignment="1">
      <alignment horizontal="left" vertical="center" indent="1"/>
    </xf>
    <xf numFmtId="9" fontId="78" fillId="0" borderId="0" xfId="5" applyNumberFormat="1" applyFont="1" applyAlignment="1">
      <alignment horizontal="left" vertical="center" indent="1"/>
    </xf>
    <xf numFmtId="9" fontId="77" fillId="0" borderId="33" xfId="10" applyFont="1" applyBorder="1" applyAlignment="1">
      <alignment horizontal="left" vertical="center" indent="1"/>
    </xf>
    <xf numFmtId="9" fontId="79" fillId="0" borderId="0" xfId="7" applyNumberFormat="1" applyFont="1" applyAlignment="1">
      <alignment horizontal="left" vertical="center" indent="1"/>
    </xf>
    <xf numFmtId="9" fontId="77" fillId="0" borderId="0" xfId="10" applyFont="1" applyBorder="1" applyAlignment="1">
      <alignment horizontal="left" vertical="center" indent="1"/>
    </xf>
    <xf numFmtId="9" fontId="79" fillId="0" borderId="0" xfId="7" applyNumberFormat="1" applyFont="1" applyBorder="1" applyAlignment="1">
      <alignment horizontal="left" vertical="center" indent="1"/>
    </xf>
    <xf numFmtId="0" fontId="67" fillId="0" borderId="0" xfId="7" applyFont="1" applyAlignment="1">
      <alignment horizontal="left" vertical="center" indent="1"/>
    </xf>
    <xf numFmtId="0" fontId="67" fillId="0" borderId="37" xfId="7" applyFont="1" applyBorder="1" applyAlignment="1"/>
    <xf numFmtId="0" fontId="67" fillId="0" borderId="0" xfId="7" applyFont="1" applyAlignment="1">
      <alignment horizontal="left" indent="1"/>
    </xf>
    <xf numFmtId="0" fontId="67" fillId="0" borderId="0" xfId="7" applyFont="1" applyBorder="1" applyAlignment="1"/>
    <xf numFmtId="0" fontId="67" fillId="0" borderId="0" xfId="7" applyFont="1" applyBorder="1" applyAlignment="1">
      <alignment horizontal="left" indent="1"/>
    </xf>
    <xf numFmtId="0" fontId="67" fillId="0" borderId="40" xfId="7" applyFont="1" applyBorder="1">
      <alignment vertical="center"/>
    </xf>
    <xf numFmtId="20" fontId="67" fillId="0" borderId="40" xfId="7" applyNumberFormat="1" applyFont="1" applyBorder="1">
      <alignment vertical="center"/>
    </xf>
    <xf numFmtId="0" fontId="67" fillId="0" borderId="41" xfId="7" applyFont="1" applyBorder="1">
      <alignment vertical="center"/>
    </xf>
    <xf numFmtId="0" fontId="67" fillId="0" borderId="42" xfId="7" applyFont="1" applyBorder="1">
      <alignment vertical="center"/>
    </xf>
    <xf numFmtId="0" fontId="67" fillId="0" borderId="43" xfId="7" applyFont="1" applyBorder="1">
      <alignment vertical="center"/>
    </xf>
    <xf numFmtId="0" fontId="71" fillId="0" borderId="24" xfId="8" applyFont="1" applyFill="1" applyBorder="1" applyAlignment="1">
      <alignment vertical="center"/>
    </xf>
    <xf numFmtId="0" fontId="80" fillId="0" borderId="0" xfId="7" applyFont="1">
      <alignment vertical="center"/>
    </xf>
    <xf numFmtId="0" fontId="81" fillId="0" borderId="0" xfId="8" applyFont="1" applyBorder="1"/>
    <xf numFmtId="0" fontId="67" fillId="0" borderId="44" xfId="7" applyFont="1" applyFill="1" applyBorder="1" applyAlignment="1">
      <alignment vertical="center"/>
    </xf>
    <xf numFmtId="168" fontId="67" fillId="0" borderId="44" xfId="7" applyNumberFormat="1" applyFont="1" applyFill="1" applyBorder="1" applyAlignment="1">
      <alignment vertical="center"/>
    </xf>
    <xf numFmtId="9" fontId="67" fillId="0" borderId="44" xfId="5" applyFont="1" applyFill="1" applyBorder="1" applyAlignment="1">
      <alignment horizontal="center" vertical="center"/>
    </xf>
    <xf numFmtId="0" fontId="67" fillId="15" borderId="45" xfId="7" applyFont="1" applyFill="1" applyBorder="1" applyAlignment="1">
      <alignment vertical="center"/>
    </xf>
    <xf numFmtId="168" fontId="67" fillId="15" borderId="44" xfId="7" applyNumberFormat="1" applyFont="1" applyFill="1" applyBorder="1" applyAlignment="1">
      <alignment vertical="center"/>
    </xf>
    <xf numFmtId="9" fontId="67" fillId="15" borderId="44" xfId="5" applyFont="1" applyFill="1" applyBorder="1" applyAlignment="1">
      <alignment horizontal="center" vertical="center"/>
    </xf>
    <xf numFmtId="0" fontId="67" fillId="0" borderId="45" xfId="7" applyFont="1" applyFill="1" applyBorder="1" applyAlignment="1">
      <alignment vertical="center"/>
    </xf>
    <xf numFmtId="0" fontId="81" fillId="0" borderId="0" xfId="8" applyFont="1" applyFill="1" applyBorder="1"/>
    <xf numFmtId="49" fontId="33" fillId="0" borderId="4" xfId="4" applyNumberFormat="1" applyFont="1" applyFill="1" applyBorder="1" applyAlignment="1">
      <alignment horizontal="left" vertical="center"/>
    </xf>
    <xf numFmtId="49" fontId="33" fillId="0" borderId="6" xfId="4" applyNumberFormat="1" applyFont="1" applyFill="1" applyBorder="1" applyAlignment="1">
      <alignment horizontal="left" vertical="center"/>
    </xf>
    <xf numFmtId="49" fontId="34" fillId="12" borderId="0" xfId="0" applyNumberFormat="1" applyFont="1" applyFill="1" applyAlignment="1">
      <alignment vertical="center"/>
    </xf>
    <xf numFmtId="49" fontId="82" fillId="12" borderId="0" xfId="0" applyNumberFormat="1" applyFont="1" applyFill="1" applyAlignment="1">
      <alignment horizontal="right" vertical="center"/>
    </xf>
    <xf numFmtId="0" fontId="83" fillId="8" borderId="0" xfId="0" applyFont="1" applyFill="1"/>
    <xf numFmtId="49" fontId="84" fillId="7" borderId="0" xfId="0" quotePrefix="1" applyNumberFormat="1" applyFont="1" applyFill="1" applyAlignment="1"/>
    <xf numFmtId="0" fontId="83" fillId="7" borderId="0" xfId="0" applyFont="1" applyFill="1"/>
    <xf numFmtId="0" fontId="83" fillId="0" borderId="0" xfId="0" applyFont="1"/>
    <xf numFmtId="49" fontId="84" fillId="7" borderId="0" xfId="0" applyNumberFormat="1" applyFont="1" applyFill="1" applyAlignment="1"/>
    <xf numFmtId="0" fontId="89" fillId="0" borderId="0" xfId="0" applyFont="1"/>
    <xf numFmtId="9" fontId="89" fillId="0" borderId="0" xfId="0" applyNumberFormat="1" applyFont="1"/>
    <xf numFmtId="0" fontId="92" fillId="0" borderId="0" xfId="0" applyFont="1"/>
    <xf numFmtId="0" fontId="83" fillId="0" borderId="0" xfId="0" applyFont="1" applyAlignment="1"/>
    <xf numFmtId="49" fontId="83" fillId="0" borderId="0" xfId="0" applyNumberFormat="1" applyFont="1"/>
    <xf numFmtId="4" fontId="83" fillId="0" borderId="0" xfId="0" applyNumberFormat="1" applyFont="1"/>
    <xf numFmtId="0" fontId="96" fillId="17" borderId="0" xfId="0" applyFont="1" applyFill="1" applyAlignment="1">
      <alignment vertical="center"/>
    </xf>
    <xf numFmtId="0" fontId="100" fillId="18" borderId="0" xfId="0" applyNumberFormat="1" applyFont="1" applyFill="1"/>
    <xf numFmtId="49" fontId="96" fillId="18" borderId="0" xfId="0" applyNumberFormat="1" applyFont="1" applyFill="1"/>
    <xf numFmtId="0" fontId="96" fillId="0" borderId="0" xfId="0" applyFont="1"/>
    <xf numFmtId="0" fontId="97" fillId="17" borderId="0" xfId="0" applyFont="1" applyFill="1" applyAlignment="1">
      <alignment vertical="center"/>
    </xf>
    <xf numFmtId="49" fontId="97" fillId="17" borderId="0" xfId="0" applyNumberFormat="1" applyFont="1" applyFill="1" applyAlignment="1">
      <alignment vertical="center"/>
    </xf>
    <xf numFmtId="49" fontId="100" fillId="18" borderId="0" xfId="0" applyNumberFormat="1" applyFont="1" applyFill="1"/>
    <xf numFmtId="0" fontId="96" fillId="18" borderId="0" xfId="0" applyFont="1" applyFill="1"/>
    <xf numFmtId="0" fontId="100" fillId="18" borderId="0" xfId="0" applyFont="1" applyFill="1"/>
    <xf numFmtId="0" fontId="102" fillId="22" borderId="0" xfId="0" applyFont="1" applyFill="1" applyAlignment="1">
      <alignment vertical="center"/>
    </xf>
    <xf numFmtId="0" fontId="96" fillId="22" borderId="0" xfId="0" applyFont="1" applyFill="1"/>
    <xf numFmtId="0" fontId="96" fillId="0" borderId="0" xfId="0" quotePrefix="1" applyFont="1"/>
    <xf numFmtId="0" fontId="103" fillId="21" borderId="0" xfId="0" applyFont="1" applyFill="1" applyBorder="1" applyAlignment="1">
      <alignment vertical="center"/>
    </xf>
    <xf numFmtId="0" fontId="104" fillId="21" borderId="0" xfId="0" applyFont="1" applyFill="1" applyBorder="1" applyAlignment="1">
      <alignment vertical="center"/>
    </xf>
    <xf numFmtId="0" fontId="107" fillId="21" borderId="0" xfId="0" applyFont="1" applyFill="1"/>
    <xf numFmtId="0" fontId="96" fillId="18" borderId="0" xfId="0" applyFont="1" applyFill="1" applyBorder="1"/>
    <xf numFmtId="9" fontId="96" fillId="0" borderId="0" xfId="5" applyFont="1"/>
    <xf numFmtId="9" fontId="96" fillId="0" borderId="0" xfId="0" applyNumberFormat="1" applyFont="1"/>
    <xf numFmtId="0" fontId="109" fillId="21" borderId="0" xfId="0" applyFont="1" applyFill="1" applyAlignment="1">
      <alignment vertical="center"/>
    </xf>
    <xf numFmtId="10" fontId="96" fillId="18" borderId="0" xfId="5" applyNumberFormat="1" applyFont="1" applyFill="1"/>
    <xf numFmtId="0" fontId="96" fillId="21" borderId="0" xfId="0" applyFont="1" applyFill="1"/>
    <xf numFmtId="0" fontId="96" fillId="23" borderId="0" xfId="0" applyFont="1" applyFill="1"/>
    <xf numFmtId="0" fontId="114" fillId="21" borderId="0" xfId="0" applyFont="1" applyFill="1" applyAlignment="1"/>
    <xf numFmtId="170" fontId="116" fillId="23" borderId="0" xfId="0" applyNumberFormat="1" applyFont="1" applyFill="1" applyAlignment="1">
      <alignment horizontal="center" vertical="center"/>
    </xf>
    <xf numFmtId="0" fontId="118" fillId="23" borderId="0" xfId="0" applyFont="1" applyFill="1" applyBorder="1"/>
    <xf numFmtId="0" fontId="96" fillId="23" borderId="0" xfId="0" applyFont="1" applyFill="1" applyBorder="1"/>
    <xf numFmtId="0" fontId="96" fillId="23" borderId="0" xfId="0" applyFont="1" applyFill="1" applyBorder="1" applyAlignment="1">
      <alignment horizontal="center"/>
    </xf>
    <xf numFmtId="0" fontId="96" fillId="21" borderId="0" xfId="0" applyFont="1" applyFill="1" applyBorder="1"/>
    <xf numFmtId="0" fontId="96" fillId="22" borderId="0" xfId="0" applyFont="1" applyFill="1" applyBorder="1"/>
    <xf numFmtId="0" fontId="114" fillId="23" borderId="0" xfId="0" applyFont="1" applyFill="1" applyAlignment="1">
      <alignment vertical="center" wrapText="1"/>
    </xf>
    <xf numFmtId="170" fontId="117" fillId="21" borderId="0" xfId="0" applyNumberFormat="1" applyFont="1" applyFill="1" applyBorder="1" applyAlignment="1">
      <alignment vertical="center"/>
    </xf>
    <xf numFmtId="0" fontId="122" fillId="21" borderId="0" xfId="0" applyFont="1" applyFill="1" applyBorder="1"/>
    <xf numFmtId="49" fontId="96" fillId="0" borderId="0" xfId="0" applyNumberFormat="1" applyFont="1"/>
    <xf numFmtId="0" fontId="123" fillId="0" borderId="44" xfId="11" applyFont="1" applyFill="1" applyBorder="1" applyAlignment="1">
      <alignment horizontal="left" vertical="center" indent="1"/>
    </xf>
    <xf numFmtId="0" fontId="123" fillId="0" borderId="44" xfId="11" applyFont="1" applyFill="1" applyBorder="1" applyAlignment="1">
      <alignment vertical="center"/>
    </xf>
    <xf numFmtId="168" fontId="123" fillId="0" borderId="44" xfId="11" applyNumberFormat="1" applyFont="1" applyFill="1" applyBorder="1" applyAlignment="1">
      <alignment vertical="center"/>
    </xf>
    <xf numFmtId="168" fontId="96" fillId="0" borderId="0" xfId="0" applyNumberFormat="1" applyFont="1"/>
    <xf numFmtId="0" fontId="123" fillId="0" borderId="45" xfId="11" applyFont="1" applyFill="1" applyBorder="1" applyAlignment="1">
      <alignment horizontal="left" vertical="center" indent="1"/>
    </xf>
    <xf numFmtId="0" fontId="123" fillId="0" borderId="45" xfId="11" applyFont="1" applyFill="1" applyBorder="1" applyAlignment="1">
      <alignment vertical="center"/>
    </xf>
    <xf numFmtId="0" fontId="123" fillId="0" borderId="0" xfId="11" applyFont="1" applyFill="1" applyBorder="1" applyAlignment="1">
      <alignment horizontal="left" vertical="center" indent="1"/>
    </xf>
    <xf numFmtId="49" fontId="27" fillId="0" borderId="4" xfId="0" applyNumberFormat="1" applyFont="1" applyBorder="1" applyAlignment="1">
      <alignment vertical="center"/>
    </xf>
    <xf numFmtId="49" fontId="13" fillId="6" borderId="47" xfId="0" applyNumberFormat="1" applyFont="1" applyFill="1" applyBorder="1" applyAlignment="1">
      <alignment horizontal="left" vertical="center"/>
    </xf>
    <xf numFmtId="4" fontId="13" fillId="6" borderId="47" xfId="0" applyNumberFormat="1" applyFont="1" applyFill="1" applyBorder="1" applyAlignment="1">
      <alignment horizontal="right" vertical="center"/>
    </xf>
    <xf numFmtId="4" fontId="13" fillId="6" borderId="48" xfId="0" applyNumberFormat="1" applyFont="1" applyFill="1" applyBorder="1" applyAlignment="1">
      <alignment horizontal="right" vertical="center"/>
    </xf>
    <xf numFmtId="4" fontId="13" fillId="6" borderId="47" xfId="0" applyNumberFormat="1" applyFont="1" applyFill="1" applyBorder="1" applyAlignment="1">
      <alignment horizontal="left" vertical="center"/>
    </xf>
    <xf numFmtId="4" fontId="5" fillId="3" borderId="12" xfId="0" applyNumberFormat="1" applyFont="1" applyFill="1" applyBorder="1" applyAlignment="1">
      <alignment horizontal="right" vertical="center"/>
    </xf>
    <xf numFmtId="4" fontId="5" fillId="3" borderId="14" xfId="0" applyNumberFormat="1" applyFont="1" applyFill="1" applyBorder="1" applyAlignment="1">
      <alignment horizontal="right" vertical="center"/>
    </xf>
    <xf numFmtId="49" fontId="5" fillId="3" borderId="12" xfId="0" applyNumberFormat="1" applyFont="1" applyFill="1" applyBorder="1" applyAlignment="1">
      <alignment horizontal="center" vertical="center"/>
    </xf>
    <xf numFmtId="49" fontId="5" fillId="3" borderId="13" xfId="0" applyNumberFormat="1" applyFont="1" applyFill="1" applyBorder="1" applyAlignment="1">
      <alignment horizontal="center" vertical="center"/>
    </xf>
    <xf numFmtId="4" fontId="5" fillId="3" borderId="12" xfId="0" applyNumberFormat="1" applyFont="1" applyFill="1" applyBorder="1" applyAlignment="1">
      <alignment horizontal="center" vertical="center"/>
    </xf>
    <xf numFmtId="49" fontId="124" fillId="4" borderId="0" xfId="0" applyNumberFormat="1" applyFont="1" applyFill="1" applyAlignment="1">
      <alignment horizontal="left" vertical="center"/>
    </xf>
    <xf numFmtId="49" fontId="126" fillId="16" borderId="16" xfId="0" applyNumberFormat="1" applyFont="1" applyFill="1" applyBorder="1" applyAlignment="1">
      <alignment horizontal="left" vertical="center"/>
    </xf>
    <xf numFmtId="49" fontId="125" fillId="4" borderId="16" xfId="0" applyNumberFormat="1" applyFont="1" applyFill="1" applyBorder="1" applyAlignment="1">
      <alignment horizontal="left" vertical="center"/>
    </xf>
    <xf numFmtId="4" fontId="124" fillId="4" borderId="0" xfId="0" applyNumberFormat="1" applyFont="1" applyFill="1" applyAlignment="1">
      <alignment horizontal="right" vertical="center"/>
    </xf>
    <xf numFmtId="4" fontId="125" fillId="4" borderId="16" xfId="0" applyNumberFormat="1" applyFont="1" applyFill="1" applyBorder="1" applyAlignment="1">
      <alignment horizontal="right" vertical="center"/>
    </xf>
    <xf numFmtId="0" fontId="127" fillId="22" borderId="0" xfId="0" applyFont="1" applyFill="1" applyAlignment="1">
      <alignment vertical="top"/>
    </xf>
    <xf numFmtId="0" fontId="26" fillId="24" borderId="5" xfId="0" applyFont="1" applyFill="1" applyBorder="1" applyAlignment="1">
      <alignment vertical="center"/>
    </xf>
    <xf numFmtId="0" fontId="130" fillId="0" borderId="0" xfId="0" applyFont="1"/>
    <xf numFmtId="0" fontId="0" fillId="0" borderId="0" xfId="0" applyAlignment="1">
      <alignment wrapText="1"/>
    </xf>
    <xf numFmtId="49" fontId="35" fillId="6" borderId="0" xfId="0" applyNumberFormat="1" applyFont="1" applyFill="1" applyAlignment="1">
      <alignment horizontal="center" vertical="center"/>
    </xf>
    <xf numFmtId="0" fontId="0" fillId="25" borderId="0" xfId="0" applyFont="1" applyFill="1"/>
    <xf numFmtId="0" fontId="0" fillId="6" borderId="0" xfId="0" applyFill="1"/>
    <xf numFmtId="0" fontId="60" fillId="6" borderId="0" xfId="0" applyFont="1" applyFill="1" applyAlignment="1">
      <alignment horizontal="left" indent="2"/>
    </xf>
    <xf numFmtId="0" fontId="61" fillId="6" borderId="0" xfId="0" applyFont="1" applyFill="1" applyAlignment="1">
      <alignment horizontal="left" indent="2"/>
    </xf>
    <xf numFmtId="0" fontId="69" fillId="0" borderId="0" xfId="7" applyFont="1" applyAlignment="1">
      <alignment horizontal="center" vertical="center"/>
    </xf>
    <xf numFmtId="0" fontId="70" fillId="0" borderId="24" xfId="8" applyFont="1" applyBorder="1" applyAlignment="1">
      <alignment vertical="center"/>
    </xf>
    <xf numFmtId="0" fontId="70" fillId="0" borderId="24" xfId="8" applyFont="1" applyFill="1" applyBorder="1" applyAlignment="1">
      <alignment vertical="center"/>
    </xf>
    <xf numFmtId="0" fontId="53" fillId="0" borderId="44" xfId="7" applyFont="1" applyFill="1" applyBorder="1" applyAlignment="1">
      <alignment horizontal="left" vertical="center" indent="1"/>
    </xf>
    <xf numFmtId="0" fontId="53" fillId="15" borderId="45" xfId="7" applyFont="1" applyFill="1" applyBorder="1" applyAlignment="1">
      <alignment horizontal="left" vertical="center" indent="1"/>
    </xf>
    <xf numFmtId="0" fontId="53" fillId="0" borderId="45" xfId="7" applyFont="1" applyFill="1" applyBorder="1" applyAlignment="1">
      <alignment horizontal="left" vertical="center" indent="1"/>
    </xf>
    <xf numFmtId="0" fontId="23" fillId="0" borderId="0" xfId="0" applyFont="1" applyAlignment="1">
      <alignment horizontal="right" vertical="center"/>
    </xf>
    <xf numFmtId="0" fontId="26" fillId="24" borderId="3" xfId="0" applyFont="1" applyFill="1" applyBorder="1" applyAlignment="1">
      <alignment vertical="center"/>
    </xf>
    <xf numFmtId="0" fontId="30" fillId="0" borderId="0" xfId="0" applyFont="1" applyAlignment="1">
      <alignment horizontal="right" vertical="center"/>
    </xf>
    <xf numFmtId="0" fontId="26" fillId="27" borderId="3" xfId="3" applyFont="1" applyFill="1" applyBorder="1" applyAlignment="1">
      <alignment vertical="center" wrapText="1"/>
    </xf>
    <xf numFmtId="0" fontId="26" fillId="27" borderId="49" xfId="3" applyFont="1" applyFill="1" applyBorder="1" applyAlignment="1">
      <alignment vertical="center" wrapText="1"/>
    </xf>
    <xf numFmtId="0" fontId="0" fillId="8" borderId="20" xfId="0" applyFont="1" applyFill="1" applyBorder="1" applyAlignment="1">
      <alignment horizontal="center"/>
    </xf>
    <xf numFmtId="0" fontId="0" fillId="8" borderId="21" xfId="0" applyFont="1" applyFill="1" applyBorder="1" applyAlignment="1">
      <alignment horizontal="center"/>
    </xf>
    <xf numFmtId="0" fontId="0" fillId="8" borderId="22" xfId="0" applyFont="1" applyFill="1" applyBorder="1" applyAlignment="1">
      <alignment horizontal="center"/>
    </xf>
    <xf numFmtId="0" fontId="0" fillId="8" borderId="21" xfId="0" applyFont="1" applyFill="1" applyBorder="1" applyAlignment="1">
      <alignment horizontal="center" vertical="center"/>
    </xf>
    <xf numFmtId="0" fontId="16" fillId="8" borderId="22" xfId="0" applyFont="1" applyFill="1" applyBorder="1" applyAlignment="1">
      <alignment horizontal="center" vertical="center"/>
    </xf>
    <xf numFmtId="0" fontId="17" fillId="7" borderId="0" xfId="0" applyFont="1" applyFill="1"/>
    <xf numFmtId="0" fontId="30" fillId="0" borderId="0" xfId="0" applyFont="1"/>
    <xf numFmtId="0" fontId="3" fillId="24" borderId="3" xfId="0" applyFont="1" applyFill="1" applyBorder="1" applyAlignment="1">
      <alignment vertical="center"/>
    </xf>
    <xf numFmtId="0" fontId="3" fillId="24" borderId="49" xfId="0" applyFont="1" applyFill="1" applyBorder="1" applyAlignment="1">
      <alignment vertical="center"/>
    </xf>
    <xf numFmtId="0" fontId="2" fillId="24" borderId="1" xfId="0" applyFont="1" applyFill="1" applyBorder="1" applyAlignment="1">
      <alignment vertical="center"/>
    </xf>
    <xf numFmtId="0" fontId="2" fillId="24" borderId="3" xfId="0" applyFont="1" applyFill="1" applyBorder="1" applyAlignment="1">
      <alignment vertical="center"/>
    </xf>
    <xf numFmtId="0" fontId="2" fillId="24" borderId="49" xfId="0" applyFont="1" applyFill="1" applyBorder="1" applyAlignment="1">
      <alignment vertical="center"/>
    </xf>
    <xf numFmtId="0" fontId="50" fillId="0" borderId="0" xfId="0" applyFont="1"/>
    <xf numFmtId="0" fontId="3" fillId="27" borderId="3" xfId="0" applyFont="1" applyFill="1" applyBorder="1" applyAlignment="1">
      <alignment vertical="center"/>
    </xf>
    <xf numFmtId="0" fontId="3" fillId="27" borderId="49" xfId="0" applyFont="1" applyFill="1" applyBorder="1" applyAlignment="1">
      <alignment vertical="center"/>
    </xf>
    <xf numFmtId="49" fontId="34" fillId="12" borderId="0" xfId="0" applyNumberFormat="1" applyFont="1" applyFill="1" applyAlignment="1">
      <alignment horizontal="right" vertical="center"/>
    </xf>
    <xf numFmtId="49" fontId="35" fillId="0" borderId="0" xfId="0" applyNumberFormat="1" applyFont="1" applyFill="1" applyAlignment="1">
      <alignment horizontal="center" vertical="center"/>
    </xf>
    <xf numFmtId="0" fontId="18" fillId="13" borderId="0" xfId="0" applyFont="1" applyFill="1" applyBorder="1" applyAlignment="1">
      <alignment vertical="center"/>
    </xf>
    <xf numFmtId="49" fontId="57" fillId="19" borderId="0" xfId="0" quotePrefix="1" applyNumberFormat="1" applyFont="1" applyFill="1" applyAlignment="1">
      <alignment horizontal="center"/>
    </xf>
    <xf numFmtId="49" fontId="57" fillId="19" borderId="0" xfId="0" applyNumberFormat="1" applyFont="1" applyFill="1" applyAlignment="1">
      <alignment horizontal="center"/>
    </xf>
    <xf numFmtId="0" fontId="62" fillId="20" borderId="0" xfId="0" applyFont="1" applyFill="1" applyAlignment="1">
      <alignment horizontal="center" vertical="center" wrapText="1"/>
    </xf>
    <xf numFmtId="0" fontId="58" fillId="26" borderId="0" xfId="0" applyFont="1" applyFill="1" applyAlignment="1">
      <alignment horizontal="left" vertical="center" indent="2"/>
    </xf>
    <xf numFmtId="0" fontId="57" fillId="19" borderId="0" xfId="0" applyFont="1" applyFill="1" applyAlignment="1">
      <alignment horizontal="center"/>
    </xf>
    <xf numFmtId="0" fontId="111" fillId="23" borderId="0" xfId="0" applyFont="1" applyFill="1" applyAlignment="1">
      <alignment horizontal="center" vertical="center" wrapText="1"/>
    </xf>
    <xf numFmtId="0" fontId="111" fillId="21" borderId="0" xfId="0" applyFont="1" applyFill="1" applyAlignment="1">
      <alignment horizontal="center" vertical="center"/>
    </xf>
    <xf numFmtId="0" fontId="112" fillId="23" borderId="0" xfId="0" applyFont="1" applyFill="1" applyBorder="1" applyAlignment="1">
      <alignment horizontal="center" vertical="center" wrapText="1"/>
    </xf>
    <xf numFmtId="0" fontId="113" fillId="23" borderId="0" xfId="0" applyFont="1" applyFill="1" applyAlignment="1">
      <alignment horizontal="center" vertical="center"/>
    </xf>
    <xf numFmtId="170" fontId="115" fillId="23" borderId="0" xfId="0" applyNumberFormat="1" applyFont="1" applyFill="1" applyAlignment="1">
      <alignment horizontal="center" vertical="center"/>
    </xf>
    <xf numFmtId="170" fontId="115" fillId="21" borderId="0" xfId="0" applyNumberFormat="1" applyFont="1" applyFill="1" applyAlignment="1">
      <alignment horizontal="center" vertical="center"/>
    </xf>
    <xf numFmtId="0" fontId="105" fillId="21" borderId="0" xfId="0" applyFont="1" applyFill="1" applyAlignment="1">
      <alignment horizontal="right" vertical="center"/>
    </xf>
    <xf numFmtId="170" fontId="104" fillId="21" borderId="0" xfId="0" applyNumberFormat="1" applyFont="1" applyFill="1" applyBorder="1" applyAlignment="1">
      <alignment horizontal="center" vertical="center"/>
    </xf>
    <xf numFmtId="0" fontId="106" fillId="21" borderId="0" xfId="0" applyFont="1" applyFill="1" applyBorder="1" applyAlignment="1">
      <alignment horizontal="center" vertical="center"/>
    </xf>
    <xf numFmtId="0" fontId="104" fillId="21" borderId="0" xfId="0" applyFont="1" applyFill="1" applyBorder="1" applyAlignment="1">
      <alignment horizontal="center"/>
    </xf>
    <xf numFmtId="0" fontId="99" fillId="0" borderId="0" xfId="0" applyFont="1" applyAlignment="1">
      <alignment horizontal="center"/>
    </xf>
    <xf numFmtId="0" fontId="120" fillId="21" borderId="0" xfId="0" applyFont="1" applyFill="1" applyBorder="1" applyAlignment="1">
      <alignment horizontal="center"/>
    </xf>
    <xf numFmtId="0" fontId="111" fillId="21" borderId="0" xfId="0" applyFont="1" applyFill="1" applyAlignment="1">
      <alignment horizontal="left" vertical="top"/>
    </xf>
    <xf numFmtId="0" fontId="111" fillId="23" borderId="0" xfId="0" applyFont="1" applyFill="1" applyBorder="1" applyAlignment="1">
      <alignment horizontal="center" vertical="center" wrapText="1"/>
    </xf>
    <xf numFmtId="170" fontId="117" fillId="21" borderId="0" xfId="0" applyNumberFormat="1" applyFont="1" applyFill="1" applyBorder="1" applyAlignment="1">
      <alignment horizontal="center" vertical="center"/>
    </xf>
    <xf numFmtId="0" fontId="119" fillId="23" borderId="0" xfId="0" applyFont="1" applyFill="1" applyBorder="1" applyAlignment="1">
      <alignment horizontal="center"/>
    </xf>
    <xf numFmtId="0" fontId="120" fillId="23" borderId="0" xfId="0" applyFont="1" applyFill="1" applyBorder="1" applyAlignment="1">
      <alignment horizontal="center"/>
    </xf>
    <xf numFmtId="171" fontId="110" fillId="22" borderId="0" xfId="0" applyNumberFormat="1" applyFont="1" applyFill="1" applyBorder="1" applyAlignment="1">
      <alignment horizontal="center" vertical="center" wrapText="1"/>
    </xf>
    <xf numFmtId="0" fontId="94" fillId="17" borderId="0" xfId="0" applyFont="1" applyFill="1" applyAlignment="1">
      <alignment horizontal="left" vertical="center"/>
    </xf>
    <xf numFmtId="0" fontId="98" fillId="17" borderId="0" xfId="0" applyFont="1" applyFill="1" applyAlignment="1">
      <alignment horizontal="center" vertical="center"/>
    </xf>
    <xf numFmtId="0" fontId="97" fillId="17" borderId="0" xfId="0" applyFont="1" applyFill="1" applyAlignment="1">
      <alignment horizontal="center" vertical="center"/>
    </xf>
    <xf numFmtId="0" fontId="101" fillId="21" borderId="0" xfId="0" applyFont="1" applyFill="1" applyBorder="1" applyAlignment="1">
      <alignment horizontal="center" vertical="center"/>
    </xf>
    <xf numFmtId="170" fontId="101" fillId="21" borderId="0" xfId="0" applyNumberFormat="1" applyFont="1" applyFill="1" applyBorder="1" applyAlignment="1">
      <alignment horizontal="center" vertical="center"/>
    </xf>
    <xf numFmtId="0" fontId="94" fillId="17" borderId="0" xfId="0" applyFont="1" applyFill="1" applyAlignment="1">
      <alignment horizontal="right" vertical="center"/>
    </xf>
    <xf numFmtId="49" fontId="95" fillId="17" borderId="0" xfId="0" applyNumberFormat="1" applyFont="1" applyFill="1" applyAlignment="1">
      <alignment horizontal="left" vertical="center"/>
    </xf>
    <xf numFmtId="170" fontId="117" fillId="22" borderId="0" xfId="0" applyNumberFormat="1" applyFont="1" applyFill="1" applyAlignment="1">
      <alignment horizontal="center" vertical="center"/>
    </xf>
    <xf numFmtId="0" fontId="121" fillId="22" borderId="0" xfId="0" applyFont="1" applyFill="1" applyBorder="1" applyAlignment="1">
      <alignment horizontal="center" vertical="center"/>
    </xf>
    <xf numFmtId="49" fontId="99" fillId="17" borderId="0" xfId="0" applyNumberFormat="1" applyFont="1" applyFill="1" applyAlignment="1">
      <alignment horizontal="left" vertical="center"/>
    </xf>
    <xf numFmtId="49" fontId="97" fillId="17" borderId="0" xfId="0" applyNumberFormat="1" applyFont="1" applyFill="1" applyAlignment="1">
      <alignment horizontal="center" vertical="center"/>
    </xf>
    <xf numFmtId="0" fontId="102" fillId="22" borderId="0" xfId="0" applyFont="1" applyFill="1" applyAlignment="1">
      <alignment horizontal="center" vertical="center"/>
    </xf>
    <xf numFmtId="0" fontId="108" fillId="22" borderId="0" xfId="0" applyFont="1" applyFill="1" applyAlignment="1">
      <alignment horizontal="left" vertical="center" wrapText="1" indent="2"/>
    </xf>
    <xf numFmtId="0" fontId="108" fillId="22" borderId="0" xfId="0" applyFont="1" applyFill="1" applyAlignment="1">
      <alignment horizontal="left" vertical="center" indent="2"/>
    </xf>
    <xf numFmtId="49" fontId="99" fillId="17" borderId="0" xfId="0" applyNumberFormat="1" applyFont="1" applyFill="1" applyAlignment="1">
      <alignment horizontal="center" vertical="center" wrapText="1"/>
    </xf>
    <xf numFmtId="0" fontId="119" fillId="21" borderId="0" xfId="0" applyFont="1" applyFill="1" applyAlignment="1">
      <alignment horizontal="center"/>
    </xf>
    <xf numFmtId="169" fontId="90" fillId="0" borderId="0" xfId="0" applyNumberFormat="1" applyFont="1" applyAlignment="1">
      <alignment horizontal="center" vertical="center"/>
    </xf>
    <xf numFmtId="0" fontId="93" fillId="0" borderId="0" xfId="0" applyFont="1" applyAlignment="1">
      <alignment horizontal="center"/>
    </xf>
    <xf numFmtId="0" fontId="87" fillId="0" borderId="0" xfId="0" applyFont="1" applyAlignment="1">
      <alignment horizontal="center"/>
    </xf>
    <xf numFmtId="0" fontId="88" fillId="0" borderId="0" xfId="0" applyFont="1" applyAlignment="1">
      <alignment horizontal="center"/>
    </xf>
    <xf numFmtId="9" fontId="91" fillId="0" borderId="0" xfId="0" applyNumberFormat="1" applyFont="1" applyAlignment="1">
      <alignment horizontal="center"/>
    </xf>
    <xf numFmtId="0" fontId="57" fillId="7" borderId="0" xfId="0" applyFont="1" applyFill="1" applyAlignment="1">
      <alignment horizontal="center" vertical="center"/>
    </xf>
    <xf numFmtId="0" fontId="85" fillId="7" borderId="0" xfId="0" applyFont="1" applyFill="1" applyAlignment="1">
      <alignment horizontal="right" vertical="center"/>
    </xf>
    <xf numFmtId="0" fontId="85" fillId="7" borderId="0" xfId="0" applyFont="1" applyFill="1" applyAlignment="1">
      <alignment horizontal="left" vertical="center" wrapText="1"/>
    </xf>
    <xf numFmtId="0" fontId="85" fillId="7" borderId="0" xfId="0" applyFont="1" applyFill="1" applyAlignment="1">
      <alignment horizontal="center" vertical="center"/>
    </xf>
    <xf numFmtId="49" fontId="85" fillId="7" borderId="0" xfId="0" quotePrefix="1" applyNumberFormat="1" applyFont="1" applyFill="1" applyAlignment="1">
      <alignment horizontal="left" vertical="center"/>
    </xf>
    <xf numFmtId="49" fontId="86" fillId="7" borderId="0" xfId="0" applyNumberFormat="1" applyFont="1" applyFill="1" applyAlignment="1">
      <alignment horizontal="center"/>
    </xf>
    <xf numFmtId="49" fontId="85" fillId="7" borderId="0" xfId="0" applyNumberFormat="1" applyFont="1" applyFill="1" applyAlignment="1">
      <alignment horizontal="center" vertical="center"/>
    </xf>
    <xf numFmtId="49" fontId="86" fillId="7" borderId="0" xfId="0" applyNumberFormat="1" applyFont="1" applyFill="1" applyAlignment="1">
      <alignment horizontal="left"/>
    </xf>
    <xf numFmtId="49" fontId="85" fillId="7" borderId="0" xfId="0" applyNumberFormat="1" applyFont="1" applyFill="1" applyAlignment="1">
      <alignment horizontal="left" vertical="center"/>
    </xf>
    <xf numFmtId="49" fontId="85" fillId="7" borderId="0" xfId="0" applyNumberFormat="1" applyFont="1" applyFill="1" applyAlignment="1">
      <alignment horizontal="right" vertical="center"/>
    </xf>
    <xf numFmtId="0" fontId="69" fillId="0" borderId="0" xfId="7" applyFont="1" applyBorder="1" applyAlignment="1">
      <alignment horizontal="center" vertical="center"/>
    </xf>
    <xf numFmtId="0" fontId="68" fillId="0" borderId="0" xfId="7" applyFont="1" applyBorder="1" applyAlignment="1">
      <alignment horizontal="center" vertical="center"/>
    </xf>
    <xf numFmtId="0" fontId="67" fillId="15" borderId="45" xfId="7" applyFont="1" applyFill="1" applyBorder="1" applyAlignment="1">
      <alignment vertical="center"/>
    </xf>
    <xf numFmtId="0" fontId="67" fillId="0" borderId="45" xfId="7" applyFont="1" applyFill="1" applyBorder="1" applyAlignment="1">
      <alignment vertical="center"/>
    </xf>
    <xf numFmtId="0" fontId="67" fillId="0" borderId="38" xfId="7" applyFont="1" applyBorder="1" applyAlignment="1">
      <alignment horizontal="left" indent="1"/>
    </xf>
    <xf numFmtId="0" fontId="67" fillId="0" borderId="0" xfId="7" applyFont="1" applyBorder="1" applyAlignment="1">
      <alignment horizontal="left" indent="1"/>
    </xf>
    <xf numFmtId="0" fontId="67" fillId="0" borderId="39" xfId="7" applyFont="1" applyBorder="1" applyAlignment="1">
      <alignment horizontal="left" indent="1"/>
    </xf>
    <xf numFmtId="49" fontId="69" fillId="0" borderId="0" xfId="8" applyNumberFormat="1" applyFont="1" applyFill="1" applyBorder="1" applyAlignment="1">
      <alignment horizontal="center" vertical="center"/>
    </xf>
    <xf numFmtId="0" fontId="69" fillId="0" borderId="0" xfId="8" applyNumberFormat="1" applyFont="1" applyFill="1" applyBorder="1" applyAlignment="1">
      <alignment horizontal="center" vertical="center"/>
    </xf>
    <xf numFmtId="2" fontId="72" fillId="8" borderId="26" xfId="7" applyNumberFormat="1" applyFont="1" applyFill="1" applyBorder="1" applyAlignment="1">
      <alignment horizontal="center" vertical="center"/>
    </xf>
    <xf numFmtId="2" fontId="72" fillId="8" borderId="27" xfId="7" applyNumberFormat="1" applyFont="1" applyFill="1" applyBorder="1" applyAlignment="1">
      <alignment horizontal="center" vertical="center"/>
    </xf>
    <xf numFmtId="2" fontId="72" fillId="8" borderId="28" xfId="7" applyNumberFormat="1" applyFont="1" applyFill="1" applyBorder="1" applyAlignment="1">
      <alignment horizontal="center" vertical="center"/>
    </xf>
    <xf numFmtId="167" fontId="75" fillId="0" borderId="31" xfId="9" applyNumberFormat="1" applyFont="1" applyBorder="1">
      <alignment horizontal="center" vertical="center"/>
    </xf>
    <xf numFmtId="167" fontId="75" fillId="0" borderId="29" xfId="9" applyNumberFormat="1" applyFont="1" applyBorder="1">
      <alignment horizontal="center" vertical="center"/>
    </xf>
    <xf numFmtId="167" fontId="75" fillId="0" borderId="32" xfId="9" applyNumberFormat="1" applyFont="1" applyBorder="1">
      <alignment horizontal="center" vertical="center"/>
    </xf>
    <xf numFmtId="9" fontId="77" fillId="0" borderId="34" xfId="10" applyFont="1" applyBorder="1" applyAlignment="1">
      <alignment horizontal="left" vertical="center" indent="1"/>
    </xf>
    <xf numFmtId="9" fontId="77" fillId="0" borderId="35" xfId="10" applyFont="1" applyBorder="1" applyAlignment="1">
      <alignment horizontal="left" vertical="center" indent="1"/>
    </xf>
    <xf numFmtId="9" fontId="77" fillId="0" borderId="36" xfId="10" applyFont="1" applyBorder="1" applyAlignment="1">
      <alignment horizontal="left" vertical="center" indent="1"/>
    </xf>
    <xf numFmtId="0" fontId="67" fillId="0" borderId="44" xfId="7" applyFont="1" applyFill="1" applyBorder="1" applyAlignment="1">
      <alignment vertical="center"/>
    </xf>
    <xf numFmtId="0" fontId="29" fillId="0" borderId="0" xfId="0" applyFont="1" applyAlignment="1">
      <alignment horizontal="center" vertical="center"/>
    </xf>
    <xf numFmtId="0" fontId="26" fillId="24" borderId="1" xfId="0" applyFont="1" applyFill="1" applyBorder="1" applyAlignment="1">
      <alignment horizontal="center" vertical="center"/>
    </xf>
    <xf numFmtId="0" fontId="26" fillId="24" borderId="2" xfId="0" applyFont="1" applyFill="1" applyBorder="1" applyAlignment="1">
      <alignment horizontal="center" vertical="center"/>
    </xf>
    <xf numFmtId="0" fontId="26" fillId="27" borderId="1" xfId="3" applyFont="1" applyFill="1" applyBorder="1" applyAlignment="1">
      <alignment horizontal="center" vertical="center" wrapText="1"/>
    </xf>
    <xf numFmtId="0" fontId="26" fillId="27" borderId="2" xfId="3" applyFont="1" applyFill="1" applyBorder="1" applyAlignment="1">
      <alignment horizontal="center" vertical="center" wrapText="1"/>
    </xf>
    <xf numFmtId="0" fontId="19" fillId="7" borderId="0" xfId="0" applyFont="1" applyFill="1" applyAlignment="1">
      <alignment horizontal="center" vertical="center"/>
    </xf>
    <xf numFmtId="0" fontId="18" fillId="7" borderId="0" xfId="0" applyFont="1" applyFill="1" applyAlignment="1">
      <alignment horizontal="center" vertical="center"/>
    </xf>
    <xf numFmtId="49" fontId="18" fillId="7" borderId="0" xfId="0" applyNumberFormat="1" applyFont="1" applyFill="1" applyAlignment="1">
      <alignment horizontal="center" vertical="center"/>
    </xf>
    <xf numFmtId="0" fontId="14" fillId="7" borderId="0" xfId="0" applyFont="1" applyFill="1" applyAlignment="1">
      <alignment horizontal="center" vertical="center"/>
    </xf>
    <xf numFmtId="4" fontId="47" fillId="24" borderId="1" xfId="0" applyNumberFormat="1" applyFont="1" applyFill="1" applyBorder="1" applyAlignment="1">
      <alignment horizontal="center" vertical="top" wrapText="1"/>
    </xf>
    <xf numFmtId="4" fontId="47" fillId="24" borderId="2" xfId="0" applyNumberFormat="1" applyFont="1" applyFill="1" applyBorder="1" applyAlignment="1">
      <alignment horizontal="center" vertical="top" wrapText="1"/>
    </xf>
    <xf numFmtId="0" fontId="49" fillId="0" borderId="0" xfId="0" applyFont="1" applyAlignment="1">
      <alignment horizontal="center"/>
    </xf>
    <xf numFmtId="4" fontId="47" fillId="27" borderId="1" xfId="0" applyNumberFormat="1" applyFont="1" applyFill="1" applyBorder="1" applyAlignment="1">
      <alignment horizontal="center" vertical="center" wrapText="1"/>
    </xf>
    <xf numFmtId="4" fontId="47" fillId="27" borderId="2" xfId="0" applyNumberFormat="1" applyFont="1" applyFill="1" applyBorder="1" applyAlignment="1">
      <alignment horizontal="center" vertical="center" wrapText="1"/>
    </xf>
    <xf numFmtId="4" fontId="47" fillId="24" borderId="1" xfId="0" applyNumberFormat="1" applyFont="1" applyFill="1" applyBorder="1" applyAlignment="1">
      <alignment horizontal="center" vertical="center" wrapText="1"/>
    </xf>
    <xf numFmtId="4" fontId="47" fillId="24" borderId="2" xfId="0" applyNumberFormat="1" applyFont="1" applyFill="1" applyBorder="1" applyAlignment="1">
      <alignment horizontal="center" vertical="center" wrapText="1"/>
    </xf>
    <xf numFmtId="0" fontId="18" fillId="13" borderId="0" xfId="0" applyFont="1" applyFill="1" applyBorder="1" applyAlignment="1">
      <alignment horizontal="center" vertical="center"/>
    </xf>
    <xf numFmtId="0" fontId="18" fillId="13" borderId="0" xfId="0" applyFont="1" applyFill="1" applyBorder="1" applyAlignment="1">
      <alignment horizontal="right" vertical="center"/>
    </xf>
    <xf numFmtId="0" fontId="18" fillId="13" borderId="0" xfId="0" applyFont="1" applyFill="1" applyAlignment="1">
      <alignment horizontal="left" vertical="center"/>
    </xf>
    <xf numFmtId="49" fontId="34" fillId="12" borderId="0" xfId="0" applyNumberFormat="1" applyFont="1" applyFill="1" applyAlignment="1">
      <alignment horizontal="center" vertical="center"/>
    </xf>
    <xf numFmtId="0" fontId="34" fillId="12" borderId="0" xfId="0" applyFont="1" applyFill="1" applyAlignment="1">
      <alignment horizontal="right" vertical="center"/>
    </xf>
    <xf numFmtId="49" fontId="40" fillId="0" borderId="0" xfId="0" applyNumberFormat="1" applyFont="1" applyFill="1" applyBorder="1" applyAlignment="1">
      <alignment horizontal="center" vertical="center"/>
    </xf>
    <xf numFmtId="49" fontId="12" fillId="5" borderId="0" xfId="0" applyNumberFormat="1" applyFont="1" applyFill="1" applyBorder="1" applyAlignment="1">
      <alignment horizontal="center" vertical="center"/>
    </xf>
    <xf numFmtId="49" fontId="12" fillId="13" borderId="0" xfId="0" applyNumberFormat="1" applyFont="1" applyFill="1" applyBorder="1" applyAlignment="1">
      <alignment horizontal="center" vertical="center"/>
    </xf>
    <xf numFmtId="49" fontId="12" fillId="14" borderId="0" xfId="0" applyNumberFormat="1" applyFont="1" applyFill="1" applyBorder="1" applyAlignment="1">
      <alignment horizontal="center" vertical="center"/>
    </xf>
  </cellXfs>
  <cellStyles count="12">
    <cellStyle name="Filter Input Text" xfId="4" xr:uid="{00000000-0005-0000-0000-000001000000}"/>
    <cellStyle name="Key Metric Percentage" xfId="10" xr:uid="{00000000-0005-0000-0000-000002000000}"/>
    <cellStyle name="Key Metric Value" xfId="9" xr:uid="{00000000-0005-0000-0000-000003000000}"/>
    <cellStyle name="Milliers" xfId="6" builtinId="3"/>
    <cellStyle name="Normal" xfId="0" builtinId="0"/>
    <cellStyle name="Normal 2" xfId="1" xr:uid="{00000000-0005-0000-0000-000005000000}"/>
    <cellStyle name="Normal 3" xfId="2" xr:uid="{00000000-0005-0000-0000-000006000000}"/>
    <cellStyle name="Normal 4" xfId="7" xr:uid="{00000000-0005-0000-0000-000007000000}"/>
    <cellStyle name="Normal 5" xfId="3" xr:uid="{00000000-0005-0000-0000-000008000000}"/>
    <cellStyle name="Normal 7" xfId="11" xr:uid="{00000000-0005-0000-0000-000009000000}"/>
    <cellStyle name="Pourcentage" xfId="5" builtinId="5"/>
    <cellStyle name="Titre 1 2" xfId="8" xr:uid="{00000000-0005-0000-0000-00000B000000}"/>
  </cellStyles>
  <dxfs count="8">
    <dxf>
      <font>
        <b/>
        <i val="0"/>
        <u val="none"/>
        <color rgb="FFFF0000"/>
      </font>
      <fill>
        <patternFill>
          <bgColor rgb="FFFFFFFF"/>
        </patternFill>
      </fill>
    </dxf>
    <dxf>
      <font>
        <b/>
        <i val="0"/>
        <u val="none"/>
        <color rgb="FF228B22"/>
      </font>
      <fill>
        <patternFill>
          <bgColor rgb="FFFFFFFF"/>
        </patternFill>
      </fill>
    </dxf>
    <dxf>
      <font>
        <b/>
        <i val="0"/>
        <u val="none"/>
        <color rgb="FF006400"/>
      </font>
      <fill>
        <patternFill>
          <bgColor rgb="FFFFFFFF"/>
        </patternFill>
      </fill>
    </dxf>
    <dxf>
      <font>
        <b/>
        <i val="0"/>
        <u val="none"/>
        <color rgb="FFFF0000"/>
      </font>
      <fill>
        <patternFill>
          <bgColor rgb="FFFFFFFF"/>
        </patternFill>
      </fill>
    </dxf>
    <dxf>
      <font>
        <b/>
        <i val="0"/>
        <u val="none"/>
        <color rgb="FFFF0000"/>
      </font>
      <fill>
        <patternFill>
          <bgColor rgb="FFFFFFFF"/>
        </patternFill>
      </fill>
    </dxf>
    <dxf>
      <font>
        <b/>
        <i val="0"/>
        <u val="none"/>
        <color rgb="FF228B22"/>
      </font>
      <fill>
        <patternFill>
          <bgColor rgb="FFFFFFFF"/>
        </patternFill>
      </fill>
    </dxf>
    <dxf>
      <font>
        <b/>
        <i val="0"/>
        <u val="none"/>
        <color rgb="FF006400"/>
      </font>
      <fill>
        <patternFill>
          <bgColor rgb="FFFFFFFF"/>
        </patternFill>
      </fill>
    </dxf>
    <dxf>
      <font>
        <b/>
        <i val="0"/>
        <u val="none"/>
        <color rgb="FFFF0000"/>
      </font>
      <fill>
        <patternFill>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8.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9.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0830869885699"/>
          <c:y val="0"/>
          <c:w val="0.82402341755818398"/>
          <c:h val="0.95277774679204696"/>
        </c:manualLayout>
      </c:layout>
      <c:doughnutChart>
        <c:varyColors val="1"/>
        <c:ser>
          <c:idx val="0"/>
          <c:order val="0"/>
          <c:dPt>
            <c:idx val="0"/>
            <c:bubble3D val="0"/>
            <c:spPr>
              <a:solidFill>
                <a:srgbClr val="1A6780"/>
              </a:solidFill>
              <a:ln w="19050">
                <a:noFill/>
              </a:ln>
              <a:effectLst/>
            </c:spPr>
            <c:extLst>
              <c:ext xmlns:c16="http://schemas.microsoft.com/office/drawing/2014/chart" uri="{C3380CC4-5D6E-409C-BE32-E72D297353CC}">
                <c16:uniqueId val="{00000001-E702-4E24-A9AC-06E0A3126E23}"/>
              </c:ext>
            </c:extLst>
          </c:dPt>
          <c:dPt>
            <c:idx val="1"/>
            <c:bubble3D val="0"/>
            <c:spPr>
              <a:solidFill>
                <a:srgbClr val="EFEFEF"/>
              </a:solidFill>
              <a:ln w="19050">
                <a:noFill/>
              </a:ln>
              <a:effectLst/>
            </c:spPr>
            <c:extLst>
              <c:ext xmlns:c16="http://schemas.microsoft.com/office/drawing/2014/chart" uri="{C3380CC4-5D6E-409C-BE32-E72D297353CC}">
                <c16:uniqueId val="{00000003-E702-4E24-A9AC-06E0A3126E23}"/>
              </c:ext>
            </c:extLst>
          </c:dPt>
          <c:val>
            <c:numRef>
              <c:f>'Dashboard Finance'!$AE$13:$AF$13</c:f>
              <c:numCache>
                <c:formatCode>0%</c:formatCode>
                <c:ptCount val="2"/>
                <c:pt idx="0">
                  <c:v>0.48294465486608684</c:v>
                </c:pt>
                <c:pt idx="1">
                  <c:v>0.51705534513391316</c:v>
                </c:pt>
              </c:numCache>
            </c:numRef>
          </c:val>
          <c:extLst>
            <c:ext xmlns:c16="http://schemas.microsoft.com/office/drawing/2014/chart" uri="{C3380CC4-5D6E-409C-BE32-E72D297353CC}">
              <c16:uniqueId val="{00000004-E702-4E24-A9AC-06E0A3126E2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n-US"/>
              <a:t>Palmarès comptes de charges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fr-FR"/>
        </a:p>
      </c:txPr>
    </c:title>
    <c:autoTitleDeleted val="0"/>
    <c:plotArea>
      <c:layout/>
      <c:barChart>
        <c:barDir val="bar"/>
        <c:grouping val="clustered"/>
        <c:varyColors val="0"/>
        <c:ser>
          <c:idx val="0"/>
          <c:order val="0"/>
          <c:tx>
            <c:v>Solde Tenue de Compte</c:v>
          </c:tx>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strLit>
              <c:ptCount val="8"/>
              <c:pt idx="0">
                <c:v>601020</c:v>
              </c:pt>
              <c:pt idx="1">
                <c:v>612200</c:v>
              </c:pt>
              <c:pt idx="2">
                <c:v>606110</c:v>
              </c:pt>
              <c:pt idx="3">
                <c:v>681120</c:v>
              </c:pt>
              <c:pt idx="4">
                <c:v>64110000</c:v>
              </c:pt>
              <c:pt idx="5">
                <c:v>615510</c:v>
              </c:pt>
              <c:pt idx="6">
                <c:v>626200</c:v>
              </c:pt>
              <c:pt idx="7">
                <c:v>613500</c:v>
              </c:pt>
            </c:strLit>
          </c:cat>
          <c:val>
            <c:numLit>
              <c:formatCode>General</c:formatCode>
              <c:ptCount val="8"/>
              <c:pt idx="0">
                <c:v>-109296.65</c:v>
              </c:pt>
              <c:pt idx="1">
                <c:v>-53392.6</c:v>
              </c:pt>
              <c:pt idx="2">
                <c:v>-51832.54</c:v>
              </c:pt>
              <c:pt idx="3">
                <c:v>-24331.93</c:v>
              </c:pt>
              <c:pt idx="4">
                <c:v>-11434</c:v>
              </c:pt>
              <c:pt idx="5">
                <c:v>-9878.52</c:v>
              </c:pt>
              <c:pt idx="6">
                <c:v>-9878.52</c:v>
              </c:pt>
              <c:pt idx="7">
                <c:v>-4983.33</c:v>
              </c:pt>
            </c:numLit>
          </c:val>
          <c:extLst>
            <c:ext xmlns:c16="http://schemas.microsoft.com/office/drawing/2014/chart" uri="{C3380CC4-5D6E-409C-BE32-E72D297353CC}">
              <c16:uniqueId val="{00000001-CCB6-4631-9DEC-D65FE9DB5B0D}"/>
            </c:ext>
          </c:extLst>
        </c:ser>
        <c:dLbls>
          <c:dLblPos val="outEnd"/>
          <c:showLegendKey val="0"/>
          <c:showVal val="1"/>
          <c:showCatName val="0"/>
          <c:showSerName val="0"/>
          <c:showPercent val="0"/>
          <c:showBubbleSize val="0"/>
        </c:dLbls>
        <c:gapWidth val="100"/>
        <c:axId val="218501504"/>
        <c:axId val="218504192"/>
      </c:barChart>
      <c:catAx>
        <c:axId val="218501504"/>
        <c:scaling>
          <c:orientation val="minMax"/>
        </c:scaling>
        <c:delete val="0"/>
        <c:axPos val="l"/>
        <c:numFmt formatCode="@" sourceLinked="0"/>
        <c:majorTickMark val="none"/>
        <c:minorTickMark val="none"/>
        <c:tickLblPos val="high"/>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218504192"/>
        <c:crosses val="autoZero"/>
        <c:auto val="1"/>
        <c:lblAlgn val="ctr"/>
        <c:lblOffset val="100"/>
        <c:noMultiLvlLbl val="0"/>
      </c:catAx>
      <c:valAx>
        <c:axId val="218504192"/>
        <c:scaling>
          <c:orientation val="minMax"/>
        </c:scaling>
        <c:delete val="0"/>
        <c:axPos val="b"/>
        <c:majorGridlines>
          <c:spPr>
            <a:ln w="9525" cap="flat" cmpd="sng" algn="ctr">
              <a:solidFill>
                <a:schemeClr val="tx2">
                  <a:lumMod val="15000"/>
                  <a:lumOff val="85000"/>
                </a:schemeClr>
              </a:solidFill>
              <a:round/>
            </a:ln>
            <a:effectLst/>
          </c:spPr>
        </c:maj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crossAx val="2185015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r>
              <a:rPr lang="en-US"/>
              <a:t>Palmarès comptes de produits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j-lt"/>
              <a:ea typeface="+mj-ea"/>
              <a:cs typeface="+mj-cs"/>
            </a:defRPr>
          </a:pPr>
          <a:endParaRPr lang="fr-FR"/>
        </a:p>
      </c:txPr>
    </c:title>
    <c:autoTitleDeleted val="0"/>
    <c:plotArea>
      <c:layout>
        <c:manualLayout>
          <c:layoutTarget val="inner"/>
          <c:xMode val="edge"/>
          <c:yMode val="edge"/>
          <c:x val="5.2229286486814297E-2"/>
          <c:y val="0.1245741774242"/>
          <c:w val="0.86857475934892003"/>
          <c:h val="0.73014215883616296"/>
        </c:manualLayout>
      </c:layout>
      <c:barChart>
        <c:barDir val="bar"/>
        <c:grouping val="clustered"/>
        <c:varyColors val="0"/>
        <c:ser>
          <c:idx val="0"/>
          <c:order val="0"/>
          <c:tx>
            <c:v>Solde Tenue de Compte</c:v>
          </c:tx>
          <c:spPr>
            <a:solidFill>
              <a:schemeClr val="accent6">
                <a:shade val="76000"/>
              </a:schemeClr>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7"/>
              <c:pt idx="0">
                <c:v>701020</c:v>
              </c:pt>
              <c:pt idx="1">
                <c:v>707100</c:v>
              </c:pt>
              <c:pt idx="2">
                <c:v>706000</c:v>
              </c:pt>
              <c:pt idx="3">
                <c:v>701090</c:v>
              </c:pt>
              <c:pt idx="4">
                <c:v>703000</c:v>
              </c:pt>
              <c:pt idx="5">
                <c:v>701010</c:v>
              </c:pt>
              <c:pt idx="6">
                <c:v>708500</c:v>
              </c:pt>
            </c:strLit>
          </c:cat>
          <c:val>
            <c:numLit>
              <c:formatCode>General</c:formatCode>
              <c:ptCount val="7"/>
              <c:pt idx="0">
                <c:v>1708949.12</c:v>
              </c:pt>
              <c:pt idx="1">
                <c:v>131165.54999999999</c:v>
              </c:pt>
              <c:pt idx="2">
                <c:v>64111.08</c:v>
              </c:pt>
              <c:pt idx="3">
                <c:v>55489.98</c:v>
              </c:pt>
              <c:pt idx="4">
                <c:v>37375</c:v>
              </c:pt>
              <c:pt idx="5">
                <c:v>28377.77</c:v>
              </c:pt>
              <c:pt idx="6">
                <c:v>1000</c:v>
              </c:pt>
            </c:numLit>
          </c:val>
          <c:extLst xmlns:c15="http://schemas.microsoft.com/office/drawing/2012/chart">
            <c:ext xmlns:c16="http://schemas.microsoft.com/office/drawing/2014/chart" uri="{C3380CC4-5D6E-409C-BE32-E72D297353CC}">
              <c16:uniqueId val="{00000000-3652-41CF-863C-4264241CBEFF}"/>
            </c:ext>
          </c:extLst>
        </c:ser>
        <c:dLbls>
          <c:showLegendKey val="0"/>
          <c:showVal val="0"/>
          <c:showCatName val="0"/>
          <c:showSerName val="0"/>
          <c:showPercent val="0"/>
          <c:showBubbleSize val="0"/>
        </c:dLbls>
        <c:gapWidth val="269"/>
        <c:overlap val="-20"/>
        <c:axId val="222634368"/>
        <c:axId val="222635904"/>
        <c:extLst>
          <c:ext xmlns:c15="http://schemas.microsoft.com/office/drawing/2012/chart" uri="{02D57815-91ED-43cb-92C2-25804820EDAC}">
            <c15:filteredBarSeries>
              <c15:ser>
                <c:idx val="1"/>
                <c:order val="1"/>
                <c:tx>
                  <c:v>Solde</c:v>
                </c:tx>
                <c:spPr>
                  <a:solidFill>
                    <a:schemeClr val="accent6">
                      <a:tint val="77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dLblPos val="outEnd"/>
                  <c:showLegendKey val="0"/>
                  <c:showVal val="1"/>
                  <c:showCatName val="0"/>
                  <c:showSerName val="0"/>
                  <c:showPercent val="0"/>
                  <c:showBubbleSize val="0"/>
                  <c:showLeaderLines val="0"/>
                  <c:extLst>
                    <c:ext uri="{CE6537A1-D6FC-4f65-9D91-7224C49458BB}">
                      <c15:showLeaderLines val="1"/>
                      <c15:leaderLines>
                        <c:spPr>
                          <a:ln w="9525">
                            <a:solidFill>
                              <a:schemeClr val="tx1">
                                <a:lumMod val="35000"/>
                                <a:lumOff val="65000"/>
                              </a:schemeClr>
                            </a:solidFill>
                          </a:ln>
                          <a:effectLst/>
                        </c:spPr>
                      </c15:leaderLines>
                    </c:ext>
                  </c:extLst>
                </c:dLbls>
                <c:cat>
                  <c:strLit>
                    <c:ptCount val="1"/>
                  </c:strLit>
                </c:cat>
                <c:val>
                  <c:numLit>
                    <c:formatCode>General</c:formatCode>
                    <c:ptCount val="1"/>
                    <c:pt idx="0">
                      <c:v>0</c:v>
                    </c:pt>
                  </c:numLit>
                </c:val>
                <c:extLst>
                  <c:ext xmlns:c16="http://schemas.microsoft.com/office/drawing/2014/chart" uri="{C3380CC4-5D6E-409C-BE32-E72D297353CC}">
                    <c16:uniqueId val="{00000001-3652-41CF-863C-4264241CBEFF}"/>
                  </c:ext>
                </c:extLst>
              </c15:ser>
            </c15:filteredBarSeries>
          </c:ext>
        </c:extLst>
      </c:barChart>
      <c:catAx>
        <c:axId val="222634368"/>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fr-FR"/>
          </a:p>
        </c:txPr>
        <c:crossAx val="222635904"/>
        <c:crosses val="autoZero"/>
        <c:auto val="1"/>
        <c:lblAlgn val="ctr"/>
        <c:lblOffset val="100"/>
        <c:tickMarkSkip val="1"/>
        <c:noMultiLvlLbl val="0"/>
      </c:catAx>
      <c:valAx>
        <c:axId val="22263590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2634368"/>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0"/>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2.2707955375372901E-2"/>
          <c:y val="0.20298519655422401"/>
          <c:w val="0.95458408924925398"/>
          <c:h val="0.65576161404309496"/>
        </c:manualLayout>
      </c:layout>
      <c:barChart>
        <c:barDir val="col"/>
        <c:grouping val="clustered"/>
        <c:varyColors val="0"/>
        <c:ser>
          <c:idx val="0"/>
          <c:order val="0"/>
          <c:tx>
            <c:v>Solde</c:v>
          </c:tx>
          <c:spPr>
            <a:solidFill>
              <a:srgbClr val="8797AF"/>
            </a:solidFill>
            <a:ln>
              <a:solidFill>
                <a:schemeClr val="bg1"/>
              </a:solidFill>
            </a:ln>
            <a:effectLst/>
          </c:spPr>
          <c:invertIfNegative val="0"/>
          <c:dLbls>
            <c:numFmt formatCode="#\ ##0\ " sourceLinked="0"/>
            <c:spPr>
              <a:noFill/>
              <a:ln>
                <a:noFill/>
              </a:ln>
              <a:effectLst/>
            </c:spPr>
            <c:txPr>
              <a:bodyPr wrap="square" lIns="38100" tIns="19050" rIns="38100" bIns="19050" anchor="ctr">
                <a:spAutoFit/>
              </a:bodyPr>
              <a:lstStyle/>
              <a:p>
                <a:pPr>
                  <a:defRPr sz="1600">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Lit>
              <c:ptCount val="4"/>
              <c:pt idx="0">
                <c:v>1</c:v>
              </c:pt>
              <c:pt idx="1">
                <c:v>2</c:v>
              </c:pt>
              <c:pt idx="2">
                <c:v>3</c:v>
              </c:pt>
              <c:pt idx="3">
                <c:v>6</c:v>
              </c:pt>
            </c:strLit>
          </c:cat>
          <c:val>
            <c:numLit>
              <c:formatCode>General</c:formatCode>
              <c:ptCount val="4"/>
              <c:pt idx="0">
                <c:v>2114.34</c:v>
              </c:pt>
              <c:pt idx="1">
                <c:v>1562.22</c:v>
              </c:pt>
              <c:pt idx="2">
                <c:v>756.13</c:v>
              </c:pt>
              <c:pt idx="3">
                <c:v>0.14000000000000001</c:v>
              </c:pt>
            </c:numLit>
          </c:val>
          <c:extLst>
            <c:ext xmlns:c16="http://schemas.microsoft.com/office/drawing/2014/chart" uri="{C3380CC4-5D6E-409C-BE32-E72D297353CC}">
              <c16:uniqueId val="{00000000-477F-4C4B-8E6C-D3F79D10ABCE}"/>
            </c:ext>
          </c:extLst>
        </c:ser>
        <c:dLbls>
          <c:showLegendKey val="0"/>
          <c:showVal val="0"/>
          <c:showCatName val="0"/>
          <c:showSerName val="0"/>
          <c:showPercent val="0"/>
          <c:showBubbleSize val="0"/>
        </c:dLbls>
        <c:gapWidth val="25"/>
        <c:axId val="43527168"/>
        <c:axId val="43528960"/>
      </c:barChart>
      <c:catAx>
        <c:axId val="43527168"/>
        <c:scaling>
          <c:orientation val="minMax"/>
        </c:scaling>
        <c:delete val="0"/>
        <c:axPos val="b"/>
        <c:numFmt formatCode="General" sourceLinked="1"/>
        <c:majorTickMark val="out"/>
        <c:minorTickMark val="none"/>
        <c:tickLblPos val="nextTo"/>
        <c:spPr>
          <a:noFill/>
          <a:ln>
            <a:solidFill>
              <a:schemeClr val="bg1"/>
            </a:solidFill>
          </a:ln>
        </c:spPr>
        <c:txPr>
          <a:bodyPr/>
          <a:lstStyle/>
          <a:p>
            <a:pPr>
              <a:defRPr>
                <a:solidFill>
                  <a:schemeClr val="bg1"/>
                </a:solidFill>
              </a:defRPr>
            </a:pPr>
            <a:endParaRPr lang="fr-FR"/>
          </a:p>
        </c:txPr>
        <c:crossAx val="43528960"/>
        <c:crosses val="autoZero"/>
        <c:auto val="1"/>
        <c:lblAlgn val="ctr"/>
        <c:lblOffset val="100"/>
        <c:noMultiLvlLbl val="0"/>
      </c:catAx>
      <c:valAx>
        <c:axId val="43528960"/>
        <c:scaling>
          <c:orientation val="minMax"/>
        </c:scaling>
        <c:delete val="1"/>
        <c:axPos val="l"/>
        <c:numFmt formatCode="General" sourceLinked="1"/>
        <c:majorTickMark val="out"/>
        <c:minorTickMark val="none"/>
        <c:tickLblPos val="nextTo"/>
        <c:crossAx val="43527168"/>
        <c:crosses val="autoZero"/>
        <c:crossBetween val="between"/>
      </c:valAx>
      <c:spPr>
        <a:noFill/>
        <a:ln w="25400">
          <a:noFill/>
        </a:ln>
      </c:spPr>
    </c:plotArea>
    <c:plotVisOnly val="0"/>
    <c:dispBlanksAs val="gap"/>
    <c:showDLblsOverMax val="0"/>
  </c:chart>
  <c:spPr>
    <a:no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0830869885699"/>
          <c:y val="0"/>
          <c:w val="0.82402341755818398"/>
          <c:h val="0.95277774679204696"/>
        </c:manualLayout>
      </c:layout>
      <c:doughnutChart>
        <c:varyColors val="1"/>
        <c:ser>
          <c:idx val="0"/>
          <c:order val="0"/>
          <c:dPt>
            <c:idx val="0"/>
            <c:bubble3D val="0"/>
            <c:spPr>
              <a:solidFill>
                <a:srgbClr val="8797AF"/>
              </a:solidFill>
              <a:ln w="19050">
                <a:solidFill>
                  <a:schemeClr val="lt1"/>
                </a:solidFill>
              </a:ln>
              <a:effectLst/>
            </c:spPr>
            <c:extLst>
              <c:ext xmlns:c16="http://schemas.microsoft.com/office/drawing/2014/chart" uri="{C3380CC4-5D6E-409C-BE32-E72D297353CC}">
                <c16:uniqueId val="{00000001-97C3-4941-A781-8910B60D4E7C}"/>
              </c:ext>
            </c:extLst>
          </c:dPt>
          <c:dPt>
            <c:idx val="1"/>
            <c:bubble3D val="0"/>
            <c:spPr>
              <a:solidFill>
                <a:srgbClr val="EFEFEF"/>
              </a:solidFill>
              <a:ln w="19050">
                <a:solidFill>
                  <a:schemeClr val="lt1"/>
                </a:solidFill>
              </a:ln>
              <a:effectLst/>
            </c:spPr>
            <c:extLst>
              <c:ext xmlns:c16="http://schemas.microsoft.com/office/drawing/2014/chart" uri="{C3380CC4-5D6E-409C-BE32-E72D297353CC}">
                <c16:uniqueId val="{00000003-97C3-4941-A781-8910B60D4E7C}"/>
              </c:ext>
            </c:extLst>
          </c:dPt>
          <c:val>
            <c:numRef>
              <c:f>'Dashboard Finance'!$AE$8:$AF$8</c:f>
              <c:numCache>
                <c:formatCode>0%</c:formatCode>
                <c:ptCount val="2"/>
                <c:pt idx="0">
                  <c:v>0.53955369889864546</c:v>
                </c:pt>
                <c:pt idx="1">
                  <c:v>0.46044630110135454</c:v>
                </c:pt>
              </c:numCache>
            </c:numRef>
          </c:val>
          <c:extLst>
            <c:ext xmlns:c16="http://schemas.microsoft.com/office/drawing/2014/chart" uri="{C3380CC4-5D6E-409C-BE32-E72D297353CC}">
              <c16:uniqueId val="{00000004-97C3-4941-A781-8910B60D4E7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0830869885699"/>
          <c:y val="0"/>
          <c:w val="0.82402341755818398"/>
          <c:h val="0.95277774679204696"/>
        </c:manualLayout>
      </c:layout>
      <c:doughnutChart>
        <c:varyColors val="1"/>
        <c:ser>
          <c:idx val="0"/>
          <c:order val="0"/>
          <c:dPt>
            <c:idx val="0"/>
            <c:bubble3D val="0"/>
            <c:spPr>
              <a:solidFill>
                <a:srgbClr val="1A6780"/>
              </a:solidFill>
              <a:ln w="19050">
                <a:solidFill>
                  <a:schemeClr val="lt1"/>
                </a:solidFill>
              </a:ln>
              <a:effectLst/>
            </c:spPr>
            <c:extLst>
              <c:ext xmlns:c16="http://schemas.microsoft.com/office/drawing/2014/chart" uri="{C3380CC4-5D6E-409C-BE32-E72D297353CC}">
                <c16:uniqueId val="{00000001-2D89-4880-AE1C-3D110372F613}"/>
              </c:ext>
            </c:extLst>
          </c:dPt>
          <c:dPt>
            <c:idx val="1"/>
            <c:bubble3D val="0"/>
            <c:spPr>
              <a:solidFill>
                <a:srgbClr val="EFEFEF"/>
              </a:solidFill>
              <a:ln w="19050">
                <a:solidFill>
                  <a:schemeClr val="lt1"/>
                </a:solidFill>
              </a:ln>
              <a:effectLst/>
            </c:spPr>
            <c:extLst>
              <c:ext xmlns:c16="http://schemas.microsoft.com/office/drawing/2014/chart" uri="{C3380CC4-5D6E-409C-BE32-E72D297353CC}">
                <c16:uniqueId val="{00000003-2D89-4880-AE1C-3D110372F613}"/>
              </c:ext>
            </c:extLst>
          </c:dPt>
          <c:val>
            <c:numRef>
              <c:f>'Dashboard Finance'!$AE$11:$AF$11</c:f>
              <c:numCache>
                <c:formatCode>0%</c:formatCode>
                <c:ptCount val="2"/>
                <c:pt idx="0">
                  <c:v>0.48366745665853106</c:v>
                </c:pt>
                <c:pt idx="1">
                  <c:v>0.51633254334146894</c:v>
                </c:pt>
              </c:numCache>
            </c:numRef>
          </c:val>
          <c:extLst>
            <c:ext xmlns:c16="http://schemas.microsoft.com/office/drawing/2014/chart" uri="{C3380CC4-5D6E-409C-BE32-E72D297353CC}">
              <c16:uniqueId val="{00000004-2D89-4880-AE1C-3D110372F613}"/>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40830869885699"/>
          <c:y val="0"/>
          <c:w val="0.82402341755818398"/>
          <c:h val="0.95277774679204696"/>
        </c:manualLayout>
      </c:layout>
      <c:doughnutChart>
        <c:varyColors val="1"/>
        <c:ser>
          <c:idx val="0"/>
          <c:order val="0"/>
          <c:spPr>
            <a:ln>
              <a:noFill/>
            </a:ln>
          </c:spPr>
          <c:dPt>
            <c:idx val="0"/>
            <c:bubble3D val="0"/>
            <c:spPr>
              <a:solidFill>
                <a:srgbClr val="1A6780"/>
              </a:solidFill>
              <a:ln w="19050">
                <a:noFill/>
              </a:ln>
              <a:effectLst/>
            </c:spPr>
            <c:extLst>
              <c:ext xmlns:c16="http://schemas.microsoft.com/office/drawing/2014/chart" uri="{C3380CC4-5D6E-409C-BE32-E72D297353CC}">
                <c16:uniqueId val="{00000001-250B-4689-B0AE-22D0E07AD39C}"/>
              </c:ext>
            </c:extLst>
          </c:dPt>
          <c:dPt>
            <c:idx val="1"/>
            <c:bubble3D val="0"/>
            <c:spPr>
              <a:solidFill>
                <a:srgbClr val="EFEFEF"/>
              </a:solidFill>
              <a:ln w="19050">
                <a:noFill/>
              </a:ln>
              <a:effectLst/>
            </c:spPr>
            <c:extLst>
              <c:ext xmlns:c16="http://schemas.microsoft.com/office/drawing/2014/chart" uri="{C3380CC4-5D6E-409C-BE32-E72D297353CC}">
                <c16:uniqueId val="{00000003-250B-4689-B0AE-22D0E07AD39C}"/>
              </c:ext>
            </c:extLst>
          </c:dPt>
          <c:val>
            <c:numRef>
              <c:f>'Dashboard Finance'!$AE$8:$AF$8</c:f>
              <c:numCache>
                <c:formatCode>0%</c:formatCode>
                <c:ptCount val="2"/>
                <c:pt idx="0">
                  <c:v>0.53955369889864546</c:v>
                </c:pt>
                <c:pt idx="1">
                  <c:v>0.46044630110135454</c:v>
                </c:pt>
              </c:numCache>
            </c:numRef>
          </c:val>
          <c:extLst>
            <c:ext xmlns:c16="http://schemas.microsoft.com/office/drawing/2014/chart" uri="{C3380CC4-5D6E-409C-BE32-E72D297353CC}">
              <c16:uniqueId val="{00000004-250B-4689-B0AE-22D0E07AD39C}"/>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2.72399530751119E-2"/>
          <c:y val="9.05660646459856E-2"/>
          <c:w val="0.96474829602044399"/>
          <c:h val="0.80642484220022104"/>
        </c:manualLayout>
      </c:layout>
      <c:barChart>
        <c:barDir val="col"/>
        <c:grouping val="clustered"/>
        <c:varyColors val="0"/>
        <c:ser>
          <c:idx val="0"/>
          <c:order val="0"/>
          <c:tx>
            <c:v>Solde</c:v>
          </c:tx>
          <c:spPr>
            <a:solidFill>
              <a:schemeClr val="accent5"/>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mn-lt"/>
                    <a:ea typeface="+mn-ea"/>
                    <a:cs typeface="+mn-cs"/>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1</c:v>
              </c:pt>
              <c:pt idx="1">
                <c:v>2</c:v>
              </c:pt>
              <c:pt idx="2">
                <c:v>3</c:v>
              </c:pt>
            </c:strLit>
          </c:cat>
          <c:val>
            <c:numLit>
              <c:formatCode>General</c:formatCode>
              <c:ptCount val="3"/>
              <c:pt idx="0">
                <c:v>2026.47</c:v>
              </c:pt>
              <c:pt idx="1">
                <c:v>1479.83</c:v>
              </c:pt>
              <c:pt idx="2">
                <c:v>761</c:v>
              </c:pt>
            </c:numLit>
          </c:val>
          <c:extLst>
            <c:ext xmlns:c16="http://schemas.microsoft.com/office/drawing/2014/chart" uri="{C3380CC4-5D6E-409C-BE32-E72D297353CC}">
              <c16:uniqueId val="{00000002-4073-479C-8E01-675A7869ACC7}"/>
            </c:ext>
          </c:extLst>
        </c:ser>
        <c:dLbls>
          <c:showLegendKey val="0"/>
          <c:showVal val="0"/>
          <c:showCatName val="0"/>
          <c:showSerName val="0"/>
          <c:showPercent val="0"/>
          <c:showBubbleSize val="0"/>
        </c:dLbls>
        <c:gapWidth val="219"/>
        <c:overlap val="-27"/>
        <c:axId val="43437440"/>
        <c:axId val="43439232"/>
      </c:barChart>
      <c:catAx>
        <c:axId val="43437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439232"/>
        <c:crosses val="autoZero"/>
        <c:auto val="1"/>
        <c:lblAlgn val="ctr"/>
        <c:lblOffset val="100"/>
        <c:noMultiLvlLbl val="0"/>
      </c:catAx>
      <c:valAx>
        <c:axId val="43439232"/>
        <c:scaling>
          <c:orientation val="minMax"/>
        </c:scaling>
        <c:delete val="1"/>
        <c:axPos val="l"/>
        <c:numFmt formatCode="General" sourceLinked="1"/>
        <c:majorTickMark val="none"/>
        <c:minorTickMark val="none"/>
        <c:tickLblPos val="nextTo"/>
        <c:crossAx val="43437440"/>
        <c:crosses val="autoZero"/>
        <c:crossBetween val="between"/>
      </c:valAx>
      <c:spPr>
        <a:noFill/>
        <a:ln>
          <a:noFill/>
        </a:ln>
        <a:effectLst/>
      </c:spPr>
    </c:plotArea>
    <c:plotVisOnly val="0"/>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v>Solde</c:v>
          </c:tx>
          <c:cat>
            <c:strLit>
              <c:ptCount val="3"/>
              <c:pt idx="0">
                <c:v>1</c:v>
              </c:pt>
              <c:pt idx="1">
                <c:v>2</c:v>
              </c:pt>
              <c:pt idx="2">
                <c:v>3</c:v>
              </c:pt>
            </c:strLit>
          </c:cat>
          <c:val>
            <c:numLit>
              <c:formatCode>General</c:formatCode>
              <c:ptCount val="3"/>
              <c:pt idx="0">
                <c:v>2026.47</c:v>
              </c:pt>
              <c:pt idx="1">
                <c:v>1479.83</c:v>
              </c:pt>
              <c:pt idx="2">
                <c:v>761</c:v>
              </c:pt>
            </c:numLit>
          </c:val>
          <c:smooth val="0"/>
          <c:extLst>
            <c:ext xmlns:c16="http://schemas.microsoft.com/office/drawing/2014/chart" uri="{C3380CC4-5D6E-409C-BE32-E72D297353CC}">
              <c16:uniqueId val="{00000001-595A-40C9-BB5F-49C561158ADD}"/>
            </c:ext>
          </c:extLst>
        </c:ser>
        <c:dLbls>
          <c:showLegendKey val="0"/>
          <c:showVal val="0"/>
          <c:showCatName val="0"/>
          <c:showSerName val="0"/>
          <c:showPercent val="0"/>
          <c:showBubbleSize val="0"/>
        </c:dLbls>
        <c:marker val="1"/>
        <c:smooth val="0"/>
        <c:axId val="43479808"/>
        <c:axId val="43481344"/>
      </c:lineChart>
      <c:catAx>
        <c:axId val="43479808"/>
        <c:scaling>
          <c:orientation val="minMax"/>
        </c:scaling>
        <c:delete val="0"/>
        <c:axPos val="b"/>
        <c:numFmt formatCode="General" sourceLinked="1"/>
        <c:majorTickMark val="out"/>
        <c:minorTickMark val="none"/>
        <c:tickLblPos val="nextTo"/>
        <c:crossAx val="43481344"/>
        <c:crosses val="autoZero"/>
        <c:auto val="1"/>
        <c:lblAlgn val="ctr"/>
        <c:lblOffset val="100"/>
        <c:noMultiLvlLbl val="0"/>
      </c:catAx>
      <c:valAx>
        <c:axId val="43481344"/>
        <c:scaling>
          <c:orientation val="minMax"/>
        </c:scaling>
        <c:delete val="0"/>
        <c:axPos val="l"/>
        <c:majorGridlines/>
        <c:numFmt formatCode="General" sourceLinked="1"/>
        <c:majorTickMark val="out"/>
        <c:minorTickMark val="none"/>
        <c:tickLblPos val="nextTo"/>
        <c:crossAx val="43479808"/>
        <c:crosses val="autoZero"/>
        <c:crossBetween val="between"/>
      </c:valAx>
    </c:plotArea>
    <c:legend>
      <c:legendPos val="r"/>
      <c:overlay val="0"/>
    </c:legend>
    <c:plotVisOnly val="0"/>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explosion val="5"/>
          <c:dPt>
            <c:idx val="0"/>
            <c:bubble3D val="0"/>
            <c:spPr>
              <a:solidFill>
                <a:srgbClr val="92D050"/>
              </a:solidFill>
              <a:ln w="19050">
                <a:solidFill>
                  <a:schemeClr val="lt1"/>
                </a:solidFill>
              </a:ln>
              <a:effectLst/>
            </c:spPr>
            <c:extLst>
              <c:ext xmlns:c16="http://schemas.microsoft.com/office/drawing/2014/chart" uri="{C3380CC4-5D6E-409C-BE32-E72D297353CC}">
                <c16:uniqueId val="{00000001-4AD7-4DE3-A067-8962B29985E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AD7-4DE3-A067-8962B29985E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AD7-4DE3-A067-8962B29985E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AD7-4DE3-A067-8962B29985E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AD7-4DE3-A067-8962B29985E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AD7-4DE3-A067-8962B29985E2}"/>
              </c:ext>
            </c:extLst>
          </c:dPt>
          <c:dPt>
            <c:idx val="6"/>
            <c:bubble3D val="0"/>
            <c:spPr>
              <a:solidFill>
                <a:srgbClr val="00B050"/>
              </a:solidFill>
              <a:ln w="19050">
                <a:solidFill>
                  <a:schemeClr val="lt1"/>
                </a:solidFill>
              </a:ln>
              <a:effectLst/>
            </c:spPr>
            <c:extLst>
              <c:ext xmlns:c16="http://schemas.microsoft.com/office/drawing/2014/chart" uri="{C3380CC4-5D6E-409C-BE32-E72D297353CC}">
                <c16:uniqueId val="{0000000D-4AD7-4DE3-A067-8962B29985E2}"/>
              </c:ext>
            </c:extLst>
          </c:dPt>
          <c:val>
            <c:numRef>
              <c:f>'Opvolging beheer'!$B$10:$B$16</c:f>
              <c:numCache>
                <c:formatCode>0%</c:formatCode>
                <c:ptCount val="7"/>
                <c:pt idx="0">
                  <c:v>0.1354947897894857</c:v>
                </c:pt>
                <c:pt idx="6">
                  <c:v>0.8645052102105143</c:v>
                </c:pt>
              </c:numCache>
            </c:numRef>
          </c:val>
          <c:extLst>
            <c:ext xmlns:c16="http://schemas.microsoft.com/office/drawing/2014/chart" uri="{C3380CC4-5D6E-409C-BE32-E72D297353CC}">
              <c16:uniqueId val="{0000000E-4AD7-4DE3-A067-8962B29985E2}"/>
            </c:ext>
          </c:extLst>
        </c:ser>
        <c:dLbls>
          <c:showLegendKey val="0"/>
          <c:showVal val="0"/>
          <c:showCatName val="0"/>
          <c:showSerName val="0"/>
          <c:showPercent val="0"/>
          <c:showBubbleSize val="0"/>
          <c:showLeaderLines val="1"/>
        </c:dLbls>
        <c:firstSliceAng val="0"/>
        <c:holeSize val="7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23703365794599"/>
          <c:y val="5.0925909088153802E-2"/>
          <c:w val="0.82876300656592705"/>
          <c:h val="0.79224482356372095"/>
        </c:manualLayout>
      </c:layout>
      <c:barChart>
        <c:barDir val="col"/>
        <c:grouping val="clustered"/>
        <c:varyColors val="0"/>
        <c:ser>
          <c:idx val="0"/>
          <c:order val="0"/>
          <c:tx>
            <c:v>Produits</c:v>
          </c:tx>
          <c:spPr>
            <a:solidFill>
              <a:srgbClr val="00B050"/>
            </a:solidFill>
            <a:ln>
              <a:noFill/>
            </a:ln>
            <a:effectLst/>
          </c:spPr>
          <c:invertIfNegative val="0"/>
          <c:cat>
            <c:strLit>
              <c:ptCount val="1"/>
              <c:pt idx="0">
                <c:v>Mensuel</c:v>
              </c:pt>
            </c:strLit>
          </c:cat>
          <c:val>
            <c:numRef>
              <c:f>'Opvolging beheer'!$F$8</c:f>
              <c:numCache>
                <c:formatCode>#\ ##0\ "€"</c:formatCode>
                <c:ptCount val="1"/>
                <c:pt idx="0">
                  <c:v>2026468.5000000002</c:v>
                </c:pt>
              </c:numCache>
            </c:numRef>
          </c:val>
          <c:extLst>
            <c:ext xmlns:c16="http://schemas.microsoft.com/office/drawing/2014/chart" uri="{C3380CC4-5D6E-409C-BE32-E72D297353CC}">
              <c16:uniqueId val="{00000000-7250-4F47-B8E3-BA0BF4D145EA}"/>
            </c:ext>
          </c:extLst>
        </c:ser>
        <c:ser>
          <c:idx val="1"/>
          <c:order val="1"/>
          <c:tx>
            <c:v>Charges</c:v>
          </c:tx>
          <c:spPr>
            <a:solidFill>
              <a:srgbClr val="92D050"/>
            </a:solidFill>
            <a:ln>
              <a:noFill/>
            </a:ln>
            <a:effectLst/>
          </c:spPr>
          <c:invertIfNegative val="0"/>
          <c:cat>
            <c:strLit>
              <c:ptCount val="1"/>
              <c:pt idx="0">
                <c:v>Mensuel</c:v>
              </c:pt>
            </c:strLit>
          </c:cat>
          <c:val>
            <c:numRef>
              <c:f>'Opvolging beheer'!$F$12</c:f>
              <c:numCache>
                <c:formatCode>#\ ##0\ "€"</c:formatCode>
                <c:ptCount val="1"/>
                <c:pt idx="0">
                  <c:v>317610.49</c:v>
                </c:pt>
              </c:numCache>
            </c:numRef>
          </c:val>
          <c:extLst>
            <c:ext xmlns:c16="http://schemas.microsoft.com/office/drawing/2014/chart" uri="{C3380CC4-5D6E-409C-BE32-E72D297353CC}">
              <c16:uniqueId val="{00000001-7250-4F47-B8E3-BA0BF4D145EA}"/>
            </c:ext>
          </c:extLst>
        </c:ser>
        <c:dLbls>
          <c:showLegendKey val="0"/>
          <c:showVal val="0"/>
          <c:showCatName val="0"/>
          <c:showSerName val="0"/>
          <c:showPercent val="0"/>
          <c:showBubbleSize val="0"/>
        </c:dLbls>
        <c:gapWidth val="0"/>
        <c:overlap val="-2"/>
        <c:axId val="43987712"/>
        <c:axId val="43989248"/>
      </c:barChart>
      <c:catAx>
        <c:axId val="43987712"/>
        <c:scaling>
          <c:orientation val="minMax"/>
        </c:scaling>
        <c:delete val="1"/>
        <c:axPos val="b"/>
        <c:numFmt formatCode="General" sourceLinked="1"/>
        <c:majorTickMark val="none"/>
        <c:minorTickMark val="none"/>
        <c:tickLblPos val="nextTo"/>
        <c:crossAx val="43989248"/>
        <c:crosses val="autoZero"/>
        <c:auto val="1"/>
        <c:lblAlgn val="ctr"/>
        <c:lblOffset val="100"/>
        <c:tickLblSkip val="1"/>
        <c:noMultiLvlLbl val="0"/>
      </c:catAx>
      <c:valAx>
        <c:axId val="43989248"/>
        <c:scaling>
          <c:orientation val="minMax"/>
        </c:scaling>
        <c:delete val="0"/>
        <c:axPos val="l"/>
        <c:numFmt formatCode="#,##0\ &quot;€&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987712"/>
        <c:crosses val="autoZero"/>
        <c:crossBetween val="between"/>
      </c:valAx>
      <c:spPr>
        <a:noFill/>
        <a:ln>
          <a:noFill/>
        </a:ln>
        <a:effectLst/>
      </c:spPr>
    </c:plotArea>
    <c:legend>
      <c:legendPos val="b"/>
      <c:layout>
        <c:manualLayout>
          <c:xMode val="edge"/>
          <c:yMode val="edge"/>
          <c:x val="0.46771098197108202"/>
          <c:y val="0.88946700369151299"/>
          <c:w val="0.29543648111271498"/>
          <c:h val="6.8182295394893802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8">
  <a:schemeClr val="accent5"/>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withinLinear" id="19">
  <a:schemeClr val="accent6"/>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9.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8" Type="http://schemas.openxmlformats.org/officeDocument/2006/relationships/chart" Target="../charts/chart7.xml"/><Relationship Id="rId3" Type="http://schemas.openxmlformats.org/officeDocument/2006/relationships/image" Target="../media/image1.jpeg"/><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682743</xdr:colOff>
      <xdr:row>3</xdr:row>
      <xdr:rowOff>9523</xdr:rowOff>
    </xdr:from>
    <xdr:to>
      <xdr:col>1</xdr:col>
      <xdr:colOff>0</xdr:colOff>
      <xdr:row>21</xdr:row>
      <xdr:rowOff>9524</xdr:rowOff>
    </xdr:to>
    <xdr:sp macro="" textlink="">
      <xdr:nvSpPr>
        <xdr:cNvPr id="2" name="Rectangle 1">
          <a:extLst>
            <a:ext uri="{FF2B5EF4-FFF2-40B4-BE49-F238E27FC236}">
              <a16:creationId xmlns:a16="http://schemas.microsoft.com/office/drawing/2014/main" id="{14953AA9-F419-4D85-8264-6D3FB67A4C32}"/>
            </a:ext>
          </a:extLst>
        </xdr:cNvPr>
        <xdr:cNvSpPr/>
      </xdr:nvSpPr>
      <xdr:spPr>
        <a:xfrm>
          <a:off x="682743" y="723898"/>
          <a:ext cx="79257" cy="4286251"/>
        </a:xfrm>
        <a:prstGeom prst="rect">
          <a:avLst/>
        </a:prstGeom>
        <a:solidFill>
          <a:srgbClr val="3C424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10</xdr:row>
      <xdr:rowOff>234948</xdr:rowOff>
    </xdr:from>
    <xdr:to>
      <xdr:col>1</xdr:col>
      <xdr:colOff>155212</xdr:colOff>
      <xdr:row>12</xdr:row>
      <xdr:rowOff>23448</xdr:rowOff>
    </xdr:to>
    <xdr:sp macro="" textlink="">
      <xdr:nvSpPr>
        <xdr:cNvPr id="3" name="Ellipse 2">
          <a:extLst>
            <a:ext uri="{FF2B5EF4-FFF2-40B4-BE49-F238E27FC236}">
              <a16:creationId xmlns:a16="http://schemas.microsoft.com/office/drawing/2014/main" id="{372A1AD0-C06C-4F36-AA2F-C90DA12820D7}"/>
            </a:ext>
          </a:extLst>
        </xdr:cNvPr>
        <xdr:cNvSpPr/>
      </xdr:nvSpPr>
      <xdr:spPr>
        <a:xfrm>
          <a:off x="557212" y="2587623"/>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557212</xdr:colOff>
      <xdr:row>15</xdr:row>
      <xdr:rowOff>233890</xdr:rowOff>
    </xdr:from>
    <xdr:to>
      <xdr:col>1</xdr:col>
      <xdr:colOff>155212</xdr:colOff>
      <xdr:row>17</xdr:row>
      <xdr:rowOff>22390</xdr:rowOff>
    </xdr:to>
    <xdr:sp macro="" textlink="">
      <xdr:nvSpPr>
        <xdr:cNvPr id="4" name="Ellipse 3">
          <a:extLst>
            <a:ext uri="{FF2B5EF4-FFF2-40B4-BE49-F238E27FC236}">
              <a16:creationId xmlns:a16="http://schemas.microsoft.com/office/drawing/2014/main" id="{7A2D63F0-97C1-4DF3-91CF-7B004F83B72F}"/>
            </a:ext>
          </a:extLst>
        </xdr:cNvPr>
        <xdr:cNvSpPr/>
      </xdr:nvSpPr>
      <xdr:spPr>
        <a:xfrm>
          <a:off x="557212" y="3901015"/>
          <a:ext cx="360000" cy="360000"/>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546629</xdr:colOff>
      <xdr:row>5</xdr:row>
      <xdr:rowOff>161925</xdr:rowOff>
    </xdr:from>
    <xdr:to>
      <xdr:col>1</xdr:col>
      <xdr:colOff>144629</xdr:colOff>
      <xdr:row>7</xdr:row>
      <xdr:rowOff>3342</xdr:rowOff>
    </xdr:to>
    <xdr:sp macro="" textlink="">
      <xdr:nvSpPr>
        <xdr:cNvPr id="5" name="Ellipse 4">
          <a:extLst>
            <a:ext uri="{FF2B5EF4-FFF2-40B4-BE49-F238E27FC236}">
              <a16:creationId xmlns:a16="http://schemas.microsoft.com/office/drawing/2014/main" id="{F561E572-A75A-4A7B-825B-BEA83A7D0712}"/>
            </a:ext>
          </a:extLst>
        </xdr:cNvPr>
        <xdr:cNvSpPr/>
      </xdr:nvSpPr>
      <xdr:spPr>
        <a:xfrm>
          <a:off x="546629" y="1257300"/>
          <a:ext cx="360000" cy="355767"/>
        </a:xfrm>
        <a:prstGeom prst="ellipse">
          <a:avLst/>
        </a:prstGeom>
        <a:solidFill>
          <a:srgbClr val="255BC7"/>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340202</xdr:colOff>
      <xdr:row>5</xdr:row>
      <xdr:rowOff>80631</xdr:rowOff>
    </xdr:from>
    <xdr:to>
      <xdr:col>0</xdr:col>
      <xdr:colOff>1283402</xdr:colOff>
      <xdr:row>8</xdr:row>
      <xdr:rowOff>181149</xdr:rowOff>
    </xdr:to>
    <xdr:sp macro="" textlink="">
      <xdr:nvSpPr>
        <xdr:cNvPr id="2" name="Ellipse 1">
          <a:extLst>
            <a:ext uri="{FF2B5EF4-FFF2-40B4-BE49-F238E27FC236}">
              <a16:creationId xmlns:a16="http://schemas.microsoft.com/office/drawing/2014/main" id="{803C4222-D135-4294-BCD8-25B9160DDB65}"/>
            </a:ext>
          </a:extLst>
        </xdr:cNvPr>
        <xdr:cNvSpPr/>
      </xdr:nvSpPr>
      <xdr:spPr>
        <a:xfrm>
          <a:off x="340202" y="1709406"/>
          <a:ext cx="943200" cy="929193"/>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absolute">
    <xdr:from>
      <xdr:col>12</xdr:col>
      <xdr:colOff>733987</xdr:colOff>
      <xdr:row>17</xdr:row>
      <xdr:rowOff>182521</xdr:rowOff>
    </xdr:from>
    <xdr:to>
      <xdr:col>15</xdr:col>
      <xdr:colOff>453839</xdr:colOff>
      <xdr:row>23</xdr:row>
      <xdr:rowOff>38090</xdr:rowOff>
    </xdr:to>
    <xdr:graphicFrame macro="">
      <xdr:nvGraphicFramePr>
        <xdr:cNvPr id="3" name="Graphique 2">
          <a:extLst>
            <a:ext uri="{FF2B5EF4-FFF2-40B4-BE49-F238E27FC236}">
              <a16:creationId xmlns:a16="http://schemas.microsoft.com/office/drawing/2014/main" id="{EDB92631-34FB-4928-98F5-3613FDE68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36</xdr:col>
      <xdr:colOff>479986</xdr:colOff>
      <xdr:row>20</xdr:row>
      <xdr:rowOff>42336</xdr:rowOff>
    </xdr:from>
    <xdr:to>
      <xdr:col>47</xdr:col>
      <xdr:colOff>139451</xdr:colOff>
      <xdr:row>28</xdr:row>
      <xdr:rowOff>81555</xdr:rowOff>
    </xdr:to>
    <xdr:graphicFrame macro="">
      <xdr:nvGraphicFramePr>
        <xdr:cNvPr id="4" name="Graphique_AC4">
          <a:extLst>
            <a:ext uri="{FF2B5EF4-FFF2-40B4-BE49-F238E27FC236}">
              <a16:creationId xmlns:a16="http://schemas.microsoft.com/office/drawing/2014/main" id="{375129BB-C88A-44C8-818C-8E7ACBCCAE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381000</xdr:colOff>
      <xdr:row>20</xdr:row>
      <xdr:rowOff>4</xdr:rowOff>
    </xdr:from>
    <xdr:to>
      <xdr:col>1</xdr:col>
      <xdr:colOff>38010</xdr:colOff>
      <xdr:row>22</xdr:row>
      <xdr:rowOff>43932</xdr:rowOff>
    </xdr:to>
    <xdr:pic>
      <xdr:nvPicPr>
        <xdr:cNvPr id="5" name="Image 4">
          <a:extLst>
            <a:ext uri="{FF2B5EF4-FFF2-40B4-BE49-F238E27FC236}">
              <a16:creationId xmlns:a16="http://schemas.microsoft.com/office/drawing/2014/main" id="{46388212-A703-4A9D-B5BF-3A5DCC0FEA55}"/>
            </a:ext>
          </a:extLst>
        </xdr:cNvPr>
        <xdr:cNvPicPr>
          <a:picLocks noChangeAspect="1"/>
        </xdr:cNvPicPr>
      </xdr:nvPicPr>
      <xdr:blipFill>
        <a:blip xmlns:r="http://schemas.openxmlformats.org/officeDocument/2006/relationships" r:embed="rId3" cstate="print">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tretch>
          <a:fillRect/>
        </a:stretch>
      </xdr:blipFill>
      <xdr:spPr>
        <a:xfrm>
          <a:off x="381000" y="5276854"/>
          <a:ext cx="1019085" cy="1091678"/>
        </a:xfrm>
        <a:prstGeom prst="rect">
          <a:avLst/>
        </a:prstGeom>
      </xdr:spPr>
    </xdr:pic>
    <xdr:clientData/>
  </xdr:twoCellAnchor>
  <xdr:twoCellAnchor>
    <xdr:from>
      <xdr:col>9</xdr:col>
      <xdr:colOff>78442</xdr:colOff>
      <xdr:row>10</xdr:row>
      <xdr:rowOff>56031</xdr:rowOff>
    </xdr:from>
    <xdr:to>
      <xdr:col>10</xdr:col>
      <xdr:colOff>550770</xdr:colOff>
      <xdr:row>15</xdr:row>
      <xdr:rowOff>44824</xdr:rowOff>
    </xdr:to>
    <xdr:graphicFrame macro="">
      <xdr:nvGraphicFramePr>
        <xdr:cNvPr id="6" name="Graphique 5">
          <a:extLst>
            <a:ext uri="{FF2B5EF4-FFF2-40B4-BE49-F238E27FC236}">
              <a16:creationId xmlns:a16="http://schemas.microsoft.com/office/drawing/2014/main" id="{808FAD9E-37B5-4F2C-97D3-4166931456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78442</xdr:colOff>
      <xdr:row>17</xdr:row>
      <xdr:rowOff>179295</xdr:rowOff>
    </xdr:from>
    <xdr:to>
      <xdr:col>10</xdr:col>
      <xdr:colOff>550770</xdr:colOff>
      <xdr:row>22</xdr:row>
      <xdr:rowOff>168088</xdr:rowOff>
    </xdr:to>
    <xdr:graphicFrame macro="">
      <xdr:nvGraphicFramePr>
        <xdr:cNvPr id="7" name="Graphique 6">
          <a:extLst>
            <a:ext uri="{FF2B5EF4-FFF2-40B4-BE49-F238E27FC236}">
              <a16:creationId xmlns:a16="http://schemas.microsoft.com/office/drawing/2014/main" id="{8174F2E3-2F5C-40E2-9CB7-06F39FAB75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463467</xdr:colOff>
      <xdr:row>20</xdr:row>
      <xdr:rowOff>146848</xdr:rowOff>
    </xdr:from>
    <xdr:to>
      <xdr:col>5</xdr:col>
      <xdr:colOff>1310069</xdr:colOff>
      <xdr:row>21</xdr:row>
      <xdr:rowOff>735112</xdr:rowOff>
    </xdr:to>
    <xdr:sp macro="" textlink="">
      <xdr:nvSpPr>
        <xdr:cNvPr id="8" name="Ellipse 7">
          <a:extLst>
            <a:ext uri="{FF2B5EF4-FFF2-40B4-BE49-F238E27FC236}">
              <a16:creationId xmlns:a16="http://schemas.microsoft.com/office/drawing/2014/main" id="{237143B9-8073-4605-8504-84BF3A4C69A6}"/>
            </a:ext>
          </a:extLst>
        </xdr:cNvPr>
        <xdr:cNvSpPr/>
      </xdr:nvSpPr>
      <xdr:spPr>
        <a:xfrm>
          <a:off x="4282992" y="5423698"/>
          <a:ext cx="846602" cy="845439"/>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ln>
              <a:solidFill>
                <a:schemeClr val="bg1"/>
              </a:solidFill>
            </a:ln>
          </a:endParaRPr>
        </a:p>
      </xdr:txBody>
    </xdr:sp>
    <xdr:clientData/>
  </xdr:twoCellAnchor>
  <xdr:twoCellAnchor>
    <xdr:from>
      <xdr:col>3</xdr:col>
      <xdr:colOff>44824</xdr:colOff>
      <xdr:row>11</xdr:row>
      <xdr:rowOff>168089</xdr:rowOff>
    </xdr:from>
    <xdr:to>
      <xdr:col>5</xdr:col>
      <xdr:colOff>102534</xdr:colOff>
      <xdr:row>16</xdr:row>
      <xdr:rowOff>134470</xdr:rowOff>
    </xdr:to>
    <xdr:graphicFrame macro="">
      <xdr:nvGraphicFramePr>
        <xdr:cNvPr id="9" name="Graphique 8">
          <a:extLst>
            <a:ext uri="{FF2B5EF4-FFF2-40B4-BE49-F238E27FC236}">
              <a16:creationId xmlns:a16="http://schemas.microsoft.com/office/drawing/2014/main" id="{AEB2F7B9-883F-43A1-88D1-04A048206F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426386</xdr:colOff>
      <xdr:row>12</xdr:row>
      <xdr:rowOff>114862</xdr:rowOff>
    </xdr:from>
    <xdr:to>
      <xdr:col>5</xdr:col>
      <xdr:colOff>1369586</xdr:colOff>
      <xdr:row>15</xdr:row>
      <xdr:rowOff>181762</xdr:rowOff>
    </xdr:to>
    <xdr:sp macro="" textlink="">
      <xdr:nvSpPr>
        <xdr:cNvPr id="10" name="Ellipse 9">
          <a:extLst>
            <a:ext uri="{FF2B5EF4-FFF2-40B4-BE49-F238E27FC236}">
              <a16:creationId xmlns:a16="http://schemas.microsoft.com/office/drawing/2014/main" id="{A0742E90-A2F1-44B0-A455-883029EA6D48}"/>
            </a:ext>
          </a:extLst>
        </xdr:cNvPr>
        <xdr:cNvSpPr/>
      </xdr:nvSpPr>
      <xdr:spPr>
        <a:xfrm>
          <a:off x="4245911" y="3486712"/>
          <a:ext cx="943200" cy="924150"/>
        </a:xfrm>
        <a:prstGeom prst="ellipse">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5</xdr:col>
      <xdr:colOff>1779057</xdr:colOff>
      <xdr:row>2</xdr:row>
      <xdr:rowOff>179917</xdr:rowOff>
    </xdr:from>
    <xdr:to>
      <xdr:col>17</xdr:col>
      <xdr:colOff>0</xdr:colOff>
      <xdr:row>8</xdr:row>
      <xdr:rowOff>306916</xdr:rowOff>
    </xdr:to>
    <xdr:graphicFrame macro="">
      <xdr:nvGraphicFramePr>
        <xdr:cNvPr id="11" name="Graphique_AE4">
          <a:extLst>
            <a:ext uri="{FF2B5EF4-FFF2-40B4-BE49-F238E27FC236}">
              <a16:creationId xmlns:a16="http://schemas.microsoft.com/office/drawing/2014/main" id="{4051A69E-D046-45D7-908C-FDD3AA71D0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29</xdr:col>
      <xdr:colOff>0</xdr:colOff>
      <xdr:row>4</xdr:row>
      <xdr:rowOff>0</xdr:rowOff>
    </xdr:from>
    <xdr:to>
      <xdr:col>35</xdr:col>
      <xdr:colOff>825500</xdr:colOff>
      <xdr:row>19</xdr:row>
      <xdr:rowOff>28575</xdr:rowOff>
    </xdr:to>
    <xdr:graphicFrame macro="">
      <xdr:nvGraphicFramePr>
        <xdr:cNvPr id="12" name="Graphique_AD4">
          <a:extLst>
            <a:ext uri="{FF2B5EF4-FFF2-40B4-BE49-F238E27FC236}">
              <a16:creationId xmlns:a16="http://schemas.microsoft.com/office/drawing/2014/main" id="{4070AB65-9AE9-486B-AA04-A92E01392AE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4</xdr:row>
      <xdr:rowOff>66675</xdr:rowOff>
    </xdr:from>
    <xdr:to>
      <xdr:col>4</xdr:col>
      <xdr:colOff>200025</xdr:colOff>
      <xdr:row>18</xdr:row>
      <xdr:rowOff>66675</xdr:rowOff>
    </xdr:to>
    <xdr:graphicFrame macro="">
      <xdr:nvGraphicFramePr>
        <xdr:cNvPr id="2" name="Graphique 1">
          <a:extLst>
            <a:ext uri="{FF2B5EF4-FFF2-40B4-BE49-F238E27FC236}">
              <a16:creationId xmlns:a16="http://schemas.microsoft.com/office/drawing/2014/main" id="{62F679F0-688E-46E6-A489-D86C6CD78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xdr:colOff>
      <xdr:row>9</xdr:row>
      <xdr:rowOff>161925</xdr:rowOff>
    </xdr:from>
    <xdr:to>
      <xdr:col>13</xdr:col>
      <xdr:colOff>752475</xdr:colOff>
      <xdr:row>31</xdr:row>
      <xdr:rowOff>66675</xdr:rowOff>
    </xdr:to>
    <xdr:graphicFrame macro="">
      <xdr:nvGraphicFramePr>
        <xdr:cNvPr id="3" name="Graphique 2">
          <a:extLst>
            <a:ext uri="{FF2B5EF4-FFF2-40B4-BE49-F238E27FC236}">
              <a16:creationId xmlns:a16="http://schemas.microsoft.com/office/drawing/2014/main" id="{BF9CC809-EEC5-4ADB-904C-EE602AA614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8</xdr:row>
      <xdr:rowOff>9525</xdr:rowOff>
    </xdr:from>
    <xdr:to>
      <xdr:col>5</xdr:col>
      <xdr:colOff>0</xdr:colOff>
      <xdr:row>30</xdr:row>
      <xdr:rowOff>85725</xdr:rowOff>
    </xdr:to>
    <xdr:graphicFrame macro="">
      <xdr:nvGraphicFramePr>
        <xdr:cNvPr id="3" name="Graphique_A8">
          <a:extLst>
            <a:ext uri="{FF2B5EF4-FFF2-40B4-BE49-F238E27FC236}">
              <a16:creationId xmlns:a16="http://schemas.microsoft.com/office/drawing/2014/main" id="{6D260AA8-CC9D-4F4D-AAE1-775D70A6D2B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7</xdr:row>
      <xdr:rowOff>190498</xdr:rowOff>
    </xdr:from>
    <xdr:to>
      <xdr:col>8</xdr:col>
      <xdr:colOff>9525</xdr:colOff>
      <xdr:row>29</xdr:row>
      <xdr:rowOff>38099</xdr:rowOff>
    </xdr:to>
    <xdr:graphicFrame macro="">
      <xdr:nvGraphicFramePr>
        <xdr:cNvPr id="2" name="Graphique_A8">
          <a:extLst>
            <a:ext uri="{FF2B5EF4-FFF2-40B4-BE49-F238E27FC236}">
              <a16:creationId xmlns:a16="http://schemas.microsoft.com/office/drawing/2014/main" id="{AF45E8E8-D763-4F8A-9F77-A06A1A2122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44"/>
  <sheetViews>
    <sheetView showGridLines="0" tabSelected="1" zoomScale="70" zoomScaleNormal="70" zoomScalePageLayoutView="70" workbookViewId="0">
      <selection sqref="A1:K2"/>
    </sheetView>
  </sheetViews>
  <sheetFormatPr baseColWidth="10" defaultColWidth="11.42578125" defaultRowHeight="15" x14ac:dyDescent="0.25"/>
  <cols>
    <col min="19" max="19" width="15.85546875" customWidth="1"/>
  </cols>
  <sheetData>
    <row r="1" spans="1:39" ht="15" customHeight="1" x14ac:dyDescent="0.35">
      <c r="A1" s="286" t="s">
        <v>396</v>
      </c>
      <c r="B1" s="286"/>
      <c r="C1" s="286"/>
      <c r="D1" s="286"/>
      <c r="E1" s="286"/>
      <c r="F1" s="286"/>
      <c r="G1" s="286"/>
      <c r="H1" s="286"/>
      <c r="I1" s="286"/>
      <c r="J1" s="286"/>
      <c r="K1" s="286"/>
      <c r="L1" s="287"/>
      <c r="M1" s="287"/>
      <c r="N1" s="283"/>
      <c r="O1" s="102"/>
      <c r="P1" s="287"/>
      <c r="Q1" s="287"/>
      <c r="R1" s="283"/>
      <c r="S1" s="102"/>
      <c r="T1" s="287"/>
      <c r="U1" s="287"/>
      <c r="V1" s="283"/>
      <c r="W1" s="103"/>
      <c r="X1" s="103"/>
      <c r="Y1" s="103"/>
      <c r="Z1" s="103"/>
      <c r="AA1" s="103"/>
      <c r="AB1" s="103"/>
      <c r="AC1" s="103"/>
      <c r="AD1" s="103"/>
      <c r="AE1" s="103"/>
      <c r="AF1" s="103"/>
      <c r="AG1" s="103"/>
      <c r="AH1" s="103"/>
      <c r="AI1" s="103"/>
      <c r="AJ1" s="103"/>
      <c r="AK1" s="103"/>
      <c r="AL1" s="103"/>
      <c r="AM1" s="103"/>
    </row>
    <row r="2" spans="1:39" ht="26.25" x14ac:dyDescent="0.35">
      <c r="A2" s="286"/>
      <c r="B2" s="286"/>
      <c r="C2" s="286"/>
      <c r="D2" s="286"/>
      <c r="E2" s="286"/>
      <c r="F2" s="286"/>
      <c r="G2" s="286"/>
      <c r="H2" s="286"/>
      <c r="I2" s="286"/>
      <c r="J2" s="286"/>
      <c r="K2" s="286"/>
      <c r="L2" s="287"/>
      <c r="M2" s="287"/>
      <c r="N2" s="284"/>
      <c r="O2" s="102"/>
      <c r="P2" s="287"/>
      <c r="Q2" s="287"/>
      <c r="R2" s="284"/>
      <c r="S2" s="102"/>
      <c r="T2" s="287"/>
      <c r="U2" s="287"/>
      <c r="V2" s="284"/>
      <c r="W2" s="103"/>
      <c r="X2" s="103"/>
      <c r="Y2" s="103"/>
      <c r="Z2" s="103"/>
      <c r="AA2" s="103"/>
      <c r="AB2" s="103"/>
      <c r="AC2" s="103"/>
      <c r="AD2" s="103"/>
      <c r="AE2" s="103"/>
      <c r="AF2" s="103"/>
      <c r="AG2" s="103"/>
      <c r="AH2" s="103"/>
      <c r="AI2" s="103"/>
      <c r="AJ2" s="103"/>
      <c r="AK2" s="103"/>
      <c r="AL2" s="103"/>
      <c r="AM2" s="103"/>
    </row>
    <row r="3" spans="1:39" x14ac:dyDescent="0.2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row>
    <row r="7" spans="1:39" s="251" customFormat="1" ht="25.5" x14ac:dyDescent="0.5">
      <c r="B7" s="252" t="s">
        <v>397</v>
      </c>
    </row>
    <row r="8" spans="1:39" ht="19.5" x14ac:dyDescent="0.25">
      <c r="B8" s="104"/>
    </row>
    <row r="9" spans="1:39" ht="19.5" x14ac:dyDescent="0.25">
      <c r="B9" s="104"/>
    </row>
    <row r="10" spans="1:39" ht="19.5" x14ac:dyDescent="0.25">
      <c r="B10" s="104"/>
    </row>
    <row r="11" spans="1:39" ht="19.5" x14ac:dyDescent="0.25">
      <c r="B11" s="253"/>
      <c r="C11" s="251"/>
      <c r="D11" s="251"/>
      <c r="E11" s="251"/>
      <c r="F11" s="251"/>
      <c r="G11" s="251"/>
      <c r="H11" s="251"/>
      <c r="I11" s="251"/>
      <c r="J11" s="251"/>
      <c r="K11" s="251"/>
      <c r="L11" s="251"/>
    </row>
    <row r="12" spans="1:39" ht="25.5" x14ac:dyDescent="0.5">
      <c r="B12" s="252" t="s">
        <v>506</v>
      </c>
      <c r="C12" s="251"/>
      <c r="D12" s="251"/>
      <c r="E12" s="251"/>
      <c r="F12" s="251"/>
      <c r="G12" s="251"/>
      <c r="H12" s="251"/>
      <c r="I12" s="251"/>
      <c r="J12" s="251"/>
      <c r="K12" s="251"/>
      <c r="L12" s="251"/>
    </row>
    <row r="13" spans="1:39" ht="19.5" x14ac:dyDescent="0.25">
      <c r="B13" s="104"/>
    </row>
    <row r="14" spans="1:39" ht="19.5" x14ac:dyDescent="0.25">
      <c r="B14" s="104"/>
      <c r="T14" s="251"/>
    </row>
    <row r="15" spans="1:39" ht="19.5" x14ac:dyDescent="0.25">
      <c r="B15" s="104"/>
    </row>
    <row r="16" spans="1:39" ht="19.5" x14ac:dyDescent="0.25">
      <c r="B16" s="104"/>
    </row>
    <row r="17" spans="1:39" ht="25.5" x14ac:dyDescent="0.5">
      <c r="B17" s="252" t="s">
        <v>398</v>
      </c>
      <c r="C17" s="251"/>
      <c r="D17" s="251"/>
      <c r="E17" s="251"/>
    </row>
    <row r="22" spans="1:39" ht="15" customHeight="1" x14ac:dyDescent="0.25">
      <c r="A22" s="285" t="s">
        <v>399</v>
      </c>
      <c r="B22" s="285"/>
      <c r="C22" s="285"/>
      <c r="D22" s="285"/>
      <c r="E22" s="285"/>
      <c r="F22" s="285"/>
      <c r="G22" s="285"/>
      <c r="H22" s="285"/>
      <c r="I22" s="285"/>
      <c r="J22" s="285"/>
      <c r="K22" s="285"/>
      <c r="L22" s="285"/>
      <c r="M22" s="285"/>
      <c r="N22" s="285"/>
      <c r="O22" s="285"/>
      <c r="P22" s="285"/>
      <c r="Q22" s="285"/>
      <c r="R22" s="285"/>
      <c r="S22" s="285"/>
      <c r="T22" s="285"/>
      <c r="U22" s="285"/>
      <c r="V22" s="285"/>
      <c r="W22" s="105"/>
      <c r="X22" s="105"/>
      <c r="Y22" s="105"/>
      <c r="Z22" s="105"/>
      <c r="AA22" s="105"/>
      <c r="AB22" s="105"/>
      <c r="AC22" s="105"/>
      <c r="AD22" s="105"/>
      <c r="AE22" s="105"/>
      <c r="AF22" s="105"/>
      <c r="AG22" s="105"/>
      <c r="AH22" s="105"/>
      <c r="AI22" s="105"/>
      <c r="AJ22" s="105"/>
      <c r="AK22" s="105"/>
      <c r="AL22" s="105"/>
      <c r="AM22" s="105"/>
    </row>
    <row r="23" spans="1:39" ht="15" customHeight="1" x14ac:dyDescent="0.25">
      <c r="A23" s="285"/>
      <c r="B23" s="285"/>
      <c r="C23" s="285"/>
      <c r="D23" s="285"/>
      <c r="E23" s="285"/>
      <c r="F23" s="285"/>
      <c r="G23" s="285"/>
      <c r="H23" s="285"/>
      <c r="I23" s="285"/>
      <c r="J23" s="285"/>
      <c r="K23" s="285"/>
      <c r="L23" s="285"/>
      <c r="M23" s="285"/>
      <c r="N23" s="285"/>
      <c r="O23" s="285"/>
      <c r="P23" s="285"/>
      <c r="Q23" s="285"/>
      <c r="R23" s="285"/>
      <c r="S23" s="285"/>
      <c r="T23" s="285"/>
      <c r="U23" s="285"/>
      <c r="V23" s="285"/>
      <c r="W23" s="105"/>
      <c r="X23" s="105"/>
      <c r="Y23" s="105"/>
      <c r="Z23" s="105"/>
      <c r="AA23" s="105"/>
      <c r="AB23" s="105"/>
      <c r="AC23" s="105"/>
      <c r="AD23" s="105"/>
      <c r="AE23" s="105"/>
      <c r="AF23" s="105"/>
      <c r="AG23" s="105"/>
      <c r="AH23" s="105"/>
      <c r="AI23" s="105"/>
      <c r="AJ23" s="105"/>
      <c r="AK23" s="105"/>
      <c r="AL23" s="105"/>
      <c r="AM23" s="105"/>
    </row>
    <row r="24" spans="1:39" ht="15" customHeight="1" x14ac:dyDescent="0.25">
      <c r="A24" s="285"/>
      <c r="B24" s="285"/>
      <c r="C24" s="285"/>
      <c r="D24" s="285"/>
      <c r="E24" s="285"/>
      <c r="F24" s="285"/>
      <c r="G24" s="285"/>
      <c r="H24" s="285"/>
      <c r="I24" s="285"/>
      <c r="J24" s="285"/>
      <c r="K24" s="285"/>
      <c r="L24" s="285"/>
      <c r="M24" s="285"/>
      <c r="N24" s="285"/>
      <c r="O24" s="285"/>
      <c r="P24" s="285"/>
      <c r="Q24" s="285"/>
      <c r="R24" s="285"/>
      <c r="S24" s="285"/>
      <c r="T24" s="285"/>
      <c r="U24" s="285"/>
      <c r="V24" s="285"/>
      <c r="W24" s="105"/>
      <c r="X24" s="105"/>
      <c r="Y24" s="105"/>
      <c r="Z24" s="105"/>
      <c r="AA24" s="105"/>
      <c r="AB24" s="105"/>
      <c r="AC24" s="105"/>
      <c r="AD24" s="105"/>
      <c r="AE24" s="105"/>
      <c r="AF24" s="105"/>
      <c r="AG24" s="105"/>
      <c r="AH24" s="105"/>
      <c r="AI24" s="105"/>
      <c r="AJ24" s="105"/>
      <c r="AK24" s="105"/>
      <c r="AL24" s="105"/>
      <c r="AM24" s="105"/>
    </row>
    <row r="25" spans="1:39" ht="15" customHeight="1" x14ac:dyDescent="0.25">
      <c r="A25" s="285"/>
      <c r="B25" s="285"/>
      <c r="C25" s="285"/>
      <c r="D25" s="285"/>
      <c r="E25" s="285"/>
      <c r="F25" s="285"/>
      <c r="G25" s="285"/>
      <c r="H25" s="285"/>
      <c r="I25" s="285"/>
      <c r="J25" s="285"/>
      <c r="K25" s="285"/>
      <c r="L25" s="285"/>
      <c r="M25" s="285"/>
      <c r="N25" s="285"/>
      <c r="O25" s="285"/>
      <c r="P25" s="285"/>
      <c r="Q25" s="285"/>
      <c r="R25" s="285"/>
      <c r="S25" s="285"/>
      <c r="T25" s="285"/>
      <c r="U25" s="285"/>
      <c r="V25" s="285"/>
      <c r="W25" s="105"/>
      <c r="X25" s="105"/>
      <c r="Y25" s="105"/>
      <c r="Z25" s="105"/>
      <c r="AA25" s="105"/>
      <c r="AB25" s="105"/>
      <c r="AC25" s="105"/>
      <c r="AD25" s="105"/>
      <c r="AE25" s="105"/>
      <c r="AF25" s="105"/>
      <c r="AG25" s="105"/>
      <c r="AH25" s="105"/>
      <c r="AI25" s="105"/>
      <c r="AJ25" s="105"/>
      <c r="AK25" s="105"/>
      <c r="AL25" s="105"/>
      <c r="AM25" s="105"/>
    </row>
    <row r="26" spans="1:39" s="106" customFormat="1" ht="15" customHeight="1" x14ac:dyDescent="0.25">
      <c r="A26" s="285"/>
      <c r="B26" s="285"/>
      <c r="C26" s="285"/>
      <c r="D26" s="285"/>
      <c r="E26" s="285"/>
      <c r="F26" s="285"/>
      <c r="G26" s="285"/>
      <c r="H26" s="285"/>
      <c r="I26" s="285"/>
      <c r="J26" s="285"/>
      <c r="K26" s="285"/>
      <c r="L26" s="285"/>
      <c r="M26" s="285"/>
      <c r="N26" s="285"/>
      <c r="O26" s="285"/>
      <c r="P26" s="285"/>
      <c r="Q26" s="285"/>
      <c r="R26" s="285"/>
      <c r="S26" s="285"/>
      <c r="T26" s="285"/>
      <c r="U26" s="285"/>
      <c r="V26" s="285"/>
      <c r="W26" s="105"/>
      <c r="X26" s="105"/>
      <c r="Y26" s="105"/>
      <c r="Z26" s="105"/>
      <c r="AA26" s="105"/>
      <c r="AB26" s="105"/>
      <c r="AC26" s="105"/>
      <c r="AD26" s="105"/>
      <c r="AE26" s="105"/>
      <c r="AF26" s="105"/>
      <c r="AG26" s="105"/>
      <c r="AH26" s="105"/>
      <c r="AI26" s="105"/>
      <c r="AJ26" s="105"/>
      <c r="AK26" s="105"/>
      <c r="AL26" s="105"/>
      <c r="AM26" s="105"/>
    </row>
    <row r="27" spans="1:39" s="106" customFormat="1" ht="15" customHeight="1" x14ac:dyDescent="0.25">
      <c r="A27" s="285"/>
      <c r="B27" s="285"/>
      <c r="C27" s="285"/>
      <c r="D27" s="285"/>
      <c r="E27" s="285"/>
      <c r="F27" s="285"/>
      <c r="G27" s="285"/>
      <c r="H27" s="285"/>
      <c r="I27" s="285"/>
      <c r="J27" s="285"/>
      <c r="K27" s="285"/>
      <c r="L27" s="285"/>
      <c r="M27" s="285"/>
      <c r="N27" s="285"/>
      <c r="O27" s="285"/>
      <c r="P27" s="285"/>
      <c r="Q27" s="285"/>
      <c r="R27" s="285"/>
      <c r="S27" s="285"/>
      <c r="T27" s="285"/>
      <c r="U27" s="285"/>
      <c r="V27" s="285"/>
      <c r="W27" s="105"/>
      <c r="X27" s="105"/>
      <c r="Y27" s="105"/>
      <c r="Z27" s="105"/>
      <c r="AA27" s="105"/>
      <c r="AB27" s="105"/>
      <c r="AC27" s="105"/>
      <c r="AD27" s="105"/>
      <c r="AE27" s="105"/>
      <c r="AF27" s="105"/>
      <c r="AG27" s="105"/>
      <c r="AH27" s="105"/>
      <c r="AI27" s="105"/>
      <c r="AJ27" s="105"/>
      <c r="AK27" s="105"/>
      <c r="AL27" s="105"/>
      <c r="AM27" s="105"/>
    </row>
    <row r="28" spans="1:39" s="106" customFormat="1" ht="15" customHeight="1" x14ac:dyDescent="0.25">
      <c r="A28" s="285"/>
      <c r="B28" s="285"/>
      <c r="C28" s="285"/>
      <c r="D28" s="285"/>
      <c r="E28" s="285"/>
      <c r="F28" s="285"/>
      <c r="G28" s="285"/>
      <c r="H28" s="285"/>
      <c r="I28" s="285"/>
      <c r="J28" s="285"/>
      <c r="K28" s="285"/>
      <c r="L28" s="285"/>
      <c r="M28" s="285"/>
      <c r="N28" s="285"/>
      <c r="O28" s="285"/>
      <c r="P28" s="285"/>
      <c r="Q28" s="285"/>
      <c r="R28" s="285"/>
      <c r="S28" s="285"/>
      <c r="T28" s="285"/>
      <c r="U28" s="285"/>
      <c r="V28" s="285"/>
      <c r="W28" s="105"/>
      <c r="X28" s="105"/>
      <c r="Y28" s="105"/>
      <c r="Z28" s="105"/>
      <c r="AA28" s="105"/>
      <c r="AB28" s="105"/>
      <c r="AC28" s="105"/>
      <c r="AD28" s="105"/>
      <c r="AE28" s="105"/>
      <c r="AF28" s="105"/>
      <c r="AG28" s="105"/>
      <c r="AH28" s="105"/>
      <c r="AI28" s="105"/>
      <c r="AJ28" s="105"/>
      <c r="AK28" s="105"/>
      <c r="AL28" s="105"/>
      <c r="AM28" s="105"/>
    </row>
    <row r="29" spans="1:39" s="106" customFormat="1" ht="7.5" customHeight="1" x14ac:dyDescent="0.25">
      <c r="A29" s="103"/>
      <c r="B29" s="103"/>
      <c r="C29" s="103"/>
      <c r="D29" s="103"/>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row>
    <row r="30" spans="1:39" s="106" customFormat="1" x14ac:dyDescent="0.25">
      <c r="A30" s="103"/>
      <c r="B30" s="103"/>
      <c r="C30" s="103"/>
      <c r="D30" s="103"/>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row>
    <row r="31" spans="1:39" s="106" customFormat="1" x14ac:dyDescent="0.25">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row>
    <row r="32" spans="1:39" s="106" customFormat="1" x14ac:dyDescent="0.25">
      <c r="A32" s="103"/>
      <c r="B32" s="103"/>
      <c r="C32" s="103"/>
      <c r="D32" s="103"/>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row>
    <row r="33" spans="1:39" s="106" customFormat="1" x14ac:dyDescent="0.25">
      <c r="A33" s="103"/>
      <c r="B33" s="103"/>
      <c r="C33" s="103"/>
      <c r="D33" s="103"/>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row>
    <row r="34" spans="1:39" x14ac:dyDescent="0.25">
      <c r="A34" s="103"/>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row>
    <row r="35" spans="1:39" x14ac:dyDescent="0.25">
      <c r="A35" s="103"/>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row>
    <row r="36" spans="1:39" x14ac:dyDescent="0.25">
      <c r="A36" s="103"/>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row>
    <row r="37" spans="1:39" x14ac:dyDescent="0.25">
      <c r="A37" s="103"/>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row>
    <row r="38" spans="1:39" x14ac:dyDescent="0.25">
      <c r="A38" s="103"/>
      <c r="B38" s="103"/>
      <c r="C38" s="103"/>
      <c r="D38" s="103"/>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103"/>
      <c r="AE38" s="103"/>
      <c r="AF38" s="103"/>
      <c r="AG38" s="103"/>
      <c r="AH38" s="103"/>
      <c r="AI38" s="103"/>
      <c r="AJ38" s="103"/>
      <c r="AK38" s="103"/>
      <c r="AL38" s="103"/>
      <c r="AM38" s="103"/>
    </row>
    <row r="39" spans="1:39" x14ac:dyDescent="0.25">
      <c r="A39" s="103"/>
      <c r="B39" s="103"/>
      <c r="C39" s="103"/>
      <c r="D39" s="103"/>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03"/>
      <c r="AG39" s="103"/>
      <c r="AH39" s="103"/>
      <c r="AI39" s="103"/>
      <c r="AJ39" s="103"/>
      <c r="AK39" s="103"/>
      <c r="AL39" s="103"/>
      <c r="AM39" s="103"/>
    </row>
    <row r="40" spans="1:39" x14ac:dyDescent="0.25">
      <c r="A40" s="103"/>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3"/>
      <c r="AH40" s="103"/>
      <c r="AI40" s="103"/>
      <c r="AJ40" s="103"/>
      <c r="AK40" s="103"/>
      <c r="AL40" s="103"/>
      <c r="AM40" s="103"/>
    </row>
    <row r="41" spans="1:39" x14ac:dyDescent="0.25">
      <c r="A41" s="103"/>
      <c r="B41" s="103"/>
      <c r="C41" s="103"/>
      <c r="D41" s="103"/>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103"/>
      <c r="AE41" s="103"/>
      <c r="AF41" s="103"/>
      <c r="AG41" s="103"/>
      <c r="AH41" s="103"/>
      <c r="AI41" s="103"/>
      <c r="AJ41" s="103"/>
      <c r="AK41" s="103"/>
      <c r="AL41" s="103"/>
      <c r="AM41" s="103"/>
    </row>
    <row r="42" spans="1:39" x14ac:dyDescent="0.25">
      <c r="A42" s="103"/>
      <c r="B42" s="103"/>
      <c r="C42" s="103"/>
      <c r="D42" s="103"/>
      <c r="E42" s="103"/>
      <c r="F42" s="103"/>
      <c r="G42" s="103"/>
      <c r="H42" s="103"/>
      <c r="I42" s="103"/>
      <c r="J42" s="103"/>
      <c r="K42" s="103"/>
      <c r="L42" s="103"/>
      <c r="M42" s="103"/>
      <c r="N42" s="103"/>
      <c r="O42" s="103"/>
      <c r="P42" s="103"/>
      <c r="Q42" s="103"/>
      <c r="R42" s="103"/>
      <c r="S42" s="103"/>
      <c r="T42" s="103"/>
      <c r="U42" s="103"/>
      <c r="V42" s="103"/>
      <c r="W42" s="103"/>
      <c r="X42" s="103"/>
      <c r="Y42" s="103"/>
      <c r="Z42" s="103"/>
      <c r="AA42" s="103"/>
      <c r="AB42" s="103"/>
      <c r="AC42" s="103"/>
      <c r="AD42" s="103"/>
      <c r="AE42" s="103"/>
      <c r="AF42" s="103"/>
      <c r="AG42" s="103"/>
      <c r="AH42" s="103"/>
      <c r="AI42" s="103"/>
      <c r="AJ42" s="103"/>
      <c r="AK42" s="103"/>
      <c r="AL42" s="103"/>
      <c r="AM42" s="103"/>
    </row>
    <row r="43" spans="1:39" x14ac:dyDescent="0.25">
      <c r="A43" s="103"/>
      <c r="B43" s="103"/>
      <c r="C43" s="103"/>
      <c r="D43" s="103"/>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row>
    <row r="44" spans="1:39" x14ac:dyDescent="0.25">
      <c r="A44" s="103"/>
      <c r="B44" s="103"/>
      <c r="C44" s="103"/>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row>
  </sheetData>
  <mergeCells count="8">
    <mergeCell ref="V1:V2"/>
    <mergeCell ref="A22:V28"/>
    <mergeCell ref="A1:K2"/>
    <mergeCell ref="L1:M2"/>
    <mergeCell ref="N1:N2"/>
    <mergeCell ref="P1:Q2"/>
    <mergeCell ref="R1:R2"/>
    <mergeCell ref="T1:U2"/>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38"/>
  <sheetViews>
    <sheetView showGridLines="0" workbookViewId="0">
      <selection sqref="A1:E1"/>
    </sheetView>
  </sheetViews>
  <sheetFormatPr baseColWidth="10" defaultColWidth="10.85546875" defaultRowHeight="15" x14ac:dyDescent="0.25"/>
  <cols>
    <col min="1" max="1" width="15.28515625" style="42" customWidth="1"/>
    <col min="2" max="2" width="35.7109375" style="42" customWidth="1"/>
    <col min="3" max="5" width="17.85546875" style="42" customWidth="1"/>
    <col min="6" max="6" width="17" style="42" customWidth="1"/>
    <col min="7" max="8" width="13.7109375" style="42" customWidth="1"/>
    <col min="9" max="9" width="21.85546875" style="42" customWidth="1"/>
    <col min="10" max="16384" width="10.85546875" style="42"/>
  </cols>
  <sheetData>
    <row r="1" spans="1:15" ht="30.75" x14ac:dyDescent="0.4">
      <c r="A1" s="367" t="s">
        <v>511</v>
      </c>
      <c r="B1" s="367"/>
      <c r="C1" s="367"/>
      <c r="D1" s="367"/>
      <c r="E1" s="367"/>
      <c r="F1" s="277" t="s">
        <v>427</v>
      </c>
      <c r="G1" s="90"/>
      <c r="H1" s="90"/>
      <c r="K1" s="91"/>
    </row>
    <row r="2" spans="1:15" ht="16.5" x14ac:dyDescent="0.3">
      <c r="A2" s="92"/>
      <c r="B2" s="92"/>
      <c r="C2" s="92"/>
      <c r="I2" s="92"/>
      <c r="J2" s="92"/>
      <c r="K2" s="92"/>
    </row>
    <row r="3" spans="1:15" ht="24" customHeight="1" x14ac:dyDescent="0.3">
      <c r="A3" s="368" t="s">
        <v>428</v>
      </c>
      <c r="B3" s="369"/>
      <c r="C3" s="92"/>
      <c r="I3" s="92"/>
      <c r="J3" s="92"/>
      <c r="K3" s="92"/>
    </row>
    <row r="4" spans="1:15" s="94" customFormat="1" ht="18.75" customHeight="1" x14ac:dyDescent="0.25">
      <c r="A4" s="278" t="s">
        <v>429</v>
      </c>
      <c r="B4" s="93" t="s">
        <v>4</v>
      </c>
      <c r="I4" s="95"/>
      <c r="J4" s="95"/>
      <c r="K4" s="95"/>
      <c r="O4" s="96"/>
    </row>
    <row r="5" spans="1:15" s="94" customFormat="1" ht="18.75" customHeight="1" x14ac:dyDescent="0.25">
      <c r="A5" s="278" t="s">
        <v>435</v>
      </c>
      <c r="B5" s="97" t="s">
        <v>392</v>
      </c>
      <c r="I5" s="95"/>
      <c r="J5" s="95"/>
      <c r="K5" s="95"/>
    </row>
    <row r="6" spans="1:15" s="94" customFormat="1" ht="18.75" customHeight="1" x14ac:dyDescent="0.25">
      <c r="A6" s="279" t="s">
        <v>201</v>
      </c>
      <c r="B6" s="98" t="s">
        <v>4</v>
      </c>
      <c r="I6" s="95"/>
      <c r="J6" s="95"/>
      <c r="K6" s="95"/>
    </row>
    <row r="7" spans="1:15" ht="16.5" x14ac:dyDescent="0.3">
      <c r="I7" s="92"/>
      <c r="J7" s="92"/>
      <c r="K7" s="92"/>
    </row>
    <row r="9" spans="1:15" x14ac:dyDescent="0.25">
      <c r="A9" s="42" t="str">
        <f>_xll.Assistant.XL.RIK_AL("INF02__2_0_1,F=B='1',U='0',I='0',FN='Arial',FS='10',FC='#FFFFFF',BC='#4682B4',AH='2',AV='1',Br=[$top-$bottom],BrS='1',BrC='#000000'_1,C=Total,F=B='1',U='0',I='0',FN='Arial',FS='10',FC='#000000',BC='#F0F8FF',AH='2',AV='1'"&amp;",Br=[$top-$bottom],BrS='1',BrC='#778899'_{0},F,N_0_0_1_D=16x3;INF02@L=N° compte,E=0,G=0,T=0,P=0,F=[1001|1],Y=1,O=NF='Texte'_B='0'_U='0'_I='0'_FN='Arial'_FS='10'_FC='#000000'_BC='#FFFFFF'_AH='1'_AV='1'_Br=[$left]_BrS='1'_"&amp;"BrC='#000000'_WpT='0':L=Intitulé de compte,E=0,G=0,T=0,P=0,F=[1001|3],Y=1,O=NF='Texte'_B='0'_U='0'_I='0'_FN='Arial'_FS='10'_FC='#000000'_BC='#FFFFFF'_AH='1'_AV='1'_Br=[]_BrS='0'_BrC='#FFFFFF'_WpT='0':L=Solde,E=1,G=0,T=1,"&amp;"P=1,F=[1031],Y=1,O=NF='Nombre'_B='0'_U='0'_I='0'_FN='Arial'_FS='10'_FC='#000000'_BC='#FFFFFF'_AH='3'_AV='1'_Br=[$left-$right]_BrS='1'_BrC='#000000'_WpT='0',C=*-1:@R=A,S=1044,V=OUI:R=B,S=1084,V=*:R=C,S=1000,V={1}:R=D,S=10"&amp;"89,V={2}:R=E,S=1001|5,V=Charge:R=F,S=1012|3,V=&lt;&gt;Situation:",$B$6,$B$4,$B$5)</f>
        <v/>
      </c>
    </row>
    <row r="10" spans="1:15" x14ac:dyDescent="0.25">
      <c r="A10" s="118" t="s">
        <v>103</v>
      </c>
      <c r="B10" s="117" t="s">
        <v>202</v>
      </c>
      <c r="C10" s="119" t="s">
        <v>0</v>
      </c>
      <c r="D10"/>
      <c r="E10"/>
    </row>
    <row r="11" spans="1:15" x14ac:dyDescent="0.25">
      <c r="A11" s="29" t="s">
        <v>50</v>
      </c>
      <c r="B11" s="80" t="s">
        <v>51</v>
      </c>
      <c r="C11" s="107">
        <v>59363.49</v>
      </c>
      <c r="D11"/>
      <c r="E11"/>
    </row>
    <row r="12" spans="1:15" x14ac:dyDescent="0.25">
      <c r="A12" s="29" t="s">
        <v>44</v>
      </c>
      <c r="B12" s="80" t="s">
        <v>45</v>
      </c>
      <c r="C12" s="107">
        <v>44063.37</v>
      </c>
      <c r="D12"/>
      <c r="E12"/>
    </row>
    <row r="13" spans="1:15" x14ac:dyDescent="0.25">
      <c r="A13" s="29" t="s">
        <v>56</v>
      </c>
      <c r="B13" s="80" t="s">
        <v>57</v>
      </c>
      <c r="C13" s="107">
        <v>38230.51</v>
      </c>
      <c r="D13"/>
      <c r="E13"/>
      <c r="F13" s="41"/>
      <c r="G13" s="41"/>
      <c r="H13" s="41"/>
    </row>
    <row r="14" spans="1:15" x14ac:dyDescent="0.25">
      <c r="A14" s="29" t="s">
        <v>384</v>
      </c>
      <c r="B14" s="80" t="s">
        <v>385</v>
      </c>
      <c r="C14" s="107">
        <v>21829.51</v>
      </c>
      <c r="D14"/>
      <c r="E14"/>
    </row>
    <row r="15" spans="1:15" x14ac:dyDescent="0.25">
      <c r="A15" s="29" t="s">
        <v>54</v>
      </c>
      <c r="B15" s="80" t="s">
        <v>55</v>
      </c>
      <c r="C15" s="107">
        <v>19326.05</v>
      </c>
      <c r="D15"/>
      <c r="E15"/>
    </row>
    <row r="16" spans="1:15" x14ac:dyDescent="0.25">
      <c r="A16" s="29" t="s">
        <v>58</v>
      </c>
      <c r="B16" s="80" t="s">
        <v>59</v>
      </c>
      <c r="C16" s="107">
        <v>8192.6</v>
      </c>
      <c r="D16"/>
      <c r="E16"/>
      <c r="F16" s="41"/>
      <c r="G16" s="41"/>
      <c r="H16" s="41"/>
    </row>
    <row r="17" spans="1:8" x14ac:dyDescent="0.25">
      <c r="A17" s="29" t="s">
        <v>60</v>
      </c>
      <c r="B17" s="80" t="s">
        <v>61</v>
      </c>
      <c r="C17" s="107">
        <v>4983.33</v>
      </c>
      <c r="D17" s="41"/>
      <c r="E17" s="41"/>
    </row>
    <row r="18" spans="1:8" x14ac:dyDescent="0.25">
      <c r="A18" s="29" t="s">
        <v>52</v>
      </c>
      <c r="B18" s="80" t="s">
        <v>53</v>
      </c>
      <c r="C18" s="107">
        <v>3446.68</v>
      </c>
    </row>
    <row r="19" spans="1:8" x14ac:dyDescent="0.25">
      <c r="A19" s="29" t="s">
        <v>78</v>
      </c>
      <c r="B19" s="80" t="s">
        <v>79</v>
      </c>
      <c r="C19" s="107">
        <v>3084.41</v>
      </c>
    </row>
    <row r="20" spans="1:8" x14ac:dyDescent="0.25">
      <c r="A20" s="29" t="s">
        <v>46</v>
      </c>
      <c r="B20" s="80" t="s">
        <v>47</v>
      </c>
      <c r="C20" s="107">
        <v>1960.46</v>
      </c>
      <c r="D20" s="41"/>
      <c r="E20" s="41"/>
    </row>
    <row r="21" spans="1:8" x14ac:dyDescent="0.25">
      <c r="A21" s="29" t="s">
        <v>66</v>
      </c>
      <c r="B21" s="80" t="s">
        <v>67</v>
      </c>
      <c r="C21" s="107">
        <v>1803.71</v>
      </c>
    </row>
    <row r="22" spans="1:8" x14ac:dyDescent="0.25">
      <c r="A22" s="29" t="s">
        <v>70</v>
      </c>
      <c r="B22" s="80" t="s">
        <v>71</v>
      </c>
      <c r="C22" s="107">
        <v>528.23</v>
      </c>
    </row>
    <row r="23" spans="1:8" x14ac:dyDescent="0.25">
      <c r="A23" s="29" t="s">
        <v>382</v>
      </c>
      <c r="B23" s="80" t="s">
        <v>383</v>
      </c>
      <c r="C23" s="107">
        <v>214</v>
      </c>
    </row>
    <row r="24" spans="1:8" x14ac:dyDescent="0.25">
      <c r="A24" s="29" t="s">
        <v>76</v>
      </c>
      <c r="B24" s="80" t="s">
        <v>77</v>
      </c>
      <c r="C24" s="107">
        <v>52</v>
      </c>
      <c r="D24" s="40"/>
      <c r="E24" s="40"/>
      <c r="F24" s="41"/>
      <c r="G24" s="41"/>
      <c r="H24" s="41"/>
    </row>
    <row r="25" spans="1:8" x14ac:dyDescent="0.25">
      <c r="A25" s="36" t="s">
        <v>2</v>
      </c>
      <c r="B25" s="37"/>
      <c r="C25" s="39">
        <v>207078.35</v>
      </c>
    </row>
    <row r="26" spans="1:8" x14ac:dyDescent="0.25">
      <c r="A26" s="16"/>
      <c r="B26" s="16"/>
      <c r="C26" s="17"/>
    </row>
    <row r="27" spans="1:8" x14ac:dyDescent="0.25">
      <c r="A27"/>
      <c r="B27"/>
      <c r="C27"/>
    </row>
    <row r="28" spans="1:8" x14ac:dyDescent="0.25">
      <c r="A28"/>
      <c r="B28"/>
      <c r="C28"/>
    </row>
    <row r="29" spans="1:8" x14ac:dyDescent="0.25">
      <c r="A29"/>
      <c r="B29"/>
      <c r="C29"/>
    </row>
    <row r="30" spans="1:8" x14ac:dyDescent="0.25">
      <c r="A30"/>
      <c r="B30"/>
      <c r="C30"/>
    </row>
    <row r="31" spans="1:8" x14ac:dyDescent="0.25">
      <c r="A31"/>
      <c r="B31"/>
      <c r="C31"/>
    </row>
    <row r="32" spans="1:8" x14ac:dyDescent="0.25">
      <c r="A32"/>
      <c r="B32"/>
      <c r="C32"/>
    </row>
    <row r="33" spans="1:3" x14ac:dyDescent="0.25">
      <c r="A33"/>
      <c r="B33"/>
      <c r="C33"/>
    </row>
    <row r="34" spans="1:3" x14ac:dyDescent="0.25">
      <c r="A34"/>
      <c r="B34"/>
      <c r="C34"/>
    </row>
    <row r="35" spans="1:3" x14ac:dyDescent="0.25">
      <c r="A35"/>
      <c r="B35"/>
      <c r="C35"/>
    </row>
    <row r="36" spans="1:3" x14ac:dyDescent="0.25">
      <c r="A36"/>
      <c r="B36"/>
      <c r="C36"/>
    </row>
    <row r="37" spans="1:3" x14ac:dyDescent="0.25">
      <c r="A37"/>
      <c r="B37"/>
      <c r="C37"/>
    </row>
    <row r="38" spans="1:3" x14ac:dyDescent="0.25">
      <c r="A38" s="40"/>
      <c r="B38" s="40"/>
      <c r="C38" s="41"/>
    </row>
  </sheetData>
  <mergeCells count="2">
    <mergeCell ref="A1:E1"/>
    <mergeCell ref="A3:B3"/>
  </mergeCells>
  <pageMargins left="0.70866141732283472" right="0.70866141732283472" top="0.74803149606299213" bottom="0.74803149606299213" header="0.31496062992125984" footer="0.31496062992125984"/>
  <pageSetup paperSize="9" scale="85" orientation="landscape"/>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8"/>
  <sheetViews>
    <sheetView showGridLines="0" workbookViewId="0">
      <selection sqref="A1:E1"/>
    </sheetView>
  </sheetViews>
  <sheetFormatPr baseColWidth="10" defaultColWidth="10.85546875" defaultRowHeight="15" x14ac:dyDescent="0.25"/>
  <cols>
    <col min="1" max="1" width="15.28515625" style="42" customWidth="1"/>
    <col min="2" max="2" width="35.7109375" style="42" customWidth="1"/>
    <col min="3" max="5" width="17.85546875" style="42" customWidth="1"/>
    <col min="6" max="6" width="17" style="42" customWidth="1"/>
    <col min="7" max="8" width="13.7109375" style="42" customWidth="1"/>
    <col min="9" max="9" width="21.85546875" style="42" customWidth="1"/>
    <col min="10" max="16384" width="10.85546875" style="42"/>
  </cols>
  <sheetData>
    <row r="1" spans="1:15" ht="30.75" x14ac:dyDescent="0.4">
      <c r="A1" s="367" t="s">
        <v>511</v>
      </c>
      <c r="B1" s="367"/>
      <c r="C1" s="367"/>
      <c r="D1" s="367"/>
      <c r="E1" s="367"/>
      <c r="F1" s="277" t="s">
        <v>427</v>
      </c>
      <c r="G1" s="90"/>
      <c r="H1" s="90"/>
      <c r="K1" s="91"/>
    </row>
    <row r="2" spans="1:15" ht="16.5" x14ac:dyDescent="0.3">
      <c r="A2" s="92"/>
      <c r="B2" s="92"/>
      <c r="C2" s="92"/>
      <c r="I2" s="92"/>
      <c r="J2" s="92"/>
      <c r="K2" s="92"/>
    </row>
    <row r="3" spans="1:15" ht="24" customHeight="1" x14ac:dyDescent="0.3">
      <c r="A3" s="368" t="s">
        <v>428</v>
      </c>
      <c r="B3" s="369"/>
      <c r="C3" s="92"/>
      <c r="I3" s="92"/>
      <c r="J3" s="92"/>
      <c r="K3" s="92"/>
    </row>
    <row r="4" spans="1:15" s="94" customFormat="1" ht="18.75" customHeight="1" x14ac:dyDescent="0.25">
      <c r="A4" s="278" t="s">
        <v>429</v>
      </c>
      <c r="B4" s="93" t="s">
        <v>4</v>
      </c>
      <c r="I4" s="95"/>
      <c r="J4" s="95"/>
      <c r="K4" s="95"/>
      <c r="O4" s="96"/>
    </row>
    <row r="5" spans="1:15" s="94" customFormat="1" ht="18.75" customHeight="1" x14ac:dyDescent="0.25">
      <c r="A5" s="278" t="s">
        <v>435</v>
      </c>
      <c r="B5" s="97" t="s">
        <v>393</v>
      </c>
      <c r="I5" s="95"/>
      <c r="J5" s="95"/>
      <c r="K5" s="95"/>
    </row>
    <row r="6" spans="1:15" s="94" customFormat="1" ht="18.75" customHeight="1" x14ac:dyDescent="0.25">
      <c r="A6" s="279" t="s">
        <v>201</v>
      </c>
      <c r="B6" s="98">
        <v>8</v>
      </c>
      <c r="I6" s="95"/>
      <c r="J6" s="95"/>
      <c r="K6" s="95"/>
    </row>
    <row r="7" spans="1:15" ht="16.5" x14ac:dyDescent="0.3">
      <c r="I7" s="92"/>
      <c r="J7" s="92"/>
      <c r="K7" s="92"/>
    </row>
    <row r="8" spans="1:15" x14ac:dyDescent="0.25">
      <c r="A8" s="42" t="str">
        <f>_xll.Assistant.XL.RIK_AG("INF02_0_0_0_0_0_{0},F,N_D=0x0;INF02@E=0,S=1001|1,G=0,T=0_1,P=-1@E=1,S=1031@@@R=A,S=1000,V={1}:R=B,S=1084,V=*:R=C,S=1089,V={2}:R=D,S=1001|5,V=Charge:R=E,S=1012|3,V=&lt;&gt;Situation:",$B$6,$B$4,$B$5)</f>
        <v/>
      </c>
    </row>
  </sheetData>
  <mergeCells count="2">
    <mergeCell ref="A1:E1"/>
    <mergeCell ref="A3:B3"/>
  </mergeCells>
  <printOptions horizontalCentered="1"/>
  <pageMargins left="0.25" right="0.25" top="0.75" bottom="0.75" header="0.3" footer="0.3"/>
  <pageSetup paperSize="9" orientation="landscape"/>
  <drawing r:id="rId1"/>
  <legacyDrawing r:id="rId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O24"/>
  <sheetViews>
    <sheetView showGridLines="0" workbookViewId="0">
      <selection sqref="A1:E1"/>
    </sheetView>
  </sheetViews>
  <sheetFormatPr baseColWidth="10" defaultColWidth="10.85546875" defaultRowHeight="15" x14ac:dyDescent="0.25"/>
  <cols>
    <col min="1" max="1" width="15.28515625" style="42" customWidth="1"/>
    <col min="2" max="2" width="35.7109375" style="42" customWidth="1"/>
    <col min="3" max="5" width="17.85546875" style="42" customWidth="1"/>
    <col min="6" max="6" width="17" style="42" customWidth="1"/>
    <col min="7" max="8" width="13.7109375" style="42" customWidth="1"/>
    <col min="9" max="9" width="21.85546875" style="42" customWidth="1"/>
    <col min="10" max="16384" width="10.85546875" style="42"/>
  </cols>
  <sheetData>
    <row r="1" spans="1:15" ht="30.75" x14ac:dyDescent="0.4">
      <c r="A1" s="367" t="s">
        <v>512</v>
      </c>
      <c r="B1" s="367"/>
      <c r="C1" s="367"/>
      <c r="D1" s="367"/>
      <c r="E1" s="367"/>
      <c r="F1" s="277" t="s">
        <v>427</v>
      </c>
      <c r="G1" s="90"/>
      <c r="H1" s="90"/>
      <c r="K1" s="91"/>
    </row>
    <row r="2" spans="1:15" ht="16.5" x14ac:dyDescent="0.3">
      <c r="A2" s="92"/>
      <c r="B2" s="92"/>
      <c r="C2" s="92"/>
      <c r="F2" s="247"/>
      <c r="I2" s="92"/>
      <c r="J2" s="92"/>
      <c r="K2" s="92"/>
    </row>
    <row r="3" spans="1:15" ht="24" customHeight="1" x14ac:dyDescent="0.3">
      <c r="A3" s="370" t="s">
        <v>428</v>
      </c>
      <c r="B3" s="371"/>
      <c r="C3" s="92"/>
      <c r="I3" s="92"/>
      <c r="J3" s="92"/>
      <c r="K3" s="92"/>
    </row>
    <row r="4" spans="1:15" s="94" customFormat="1" ht="18.75" customHeight="1" x14ac:dyDescent="0.25">
      <c r="A4" s="272" t="s">
        <v>429</v>
      </c>
      <c r="B4" s="93" t="s">
        <v>4</v>
      </c>
      <c r="I4" s="95"/>
      <c r="J4" s="95"/>
      <c r="K4" s="95"/>
      <c r="O4" s="96"/>
    </row>
    <row r="5" spans="1:15" s="94" customFormat="1" ht="18.75" customHeight="1" x14ac:dyDescent="0.25">
      <c r="A5" s="272" t="s">
        <v>435</v>
      </c>
      <c r="B5" s="97" t="s">
        <v>393</v>
      </c>
      <c r="I5" s="95"/>
      <c r="J5" s="95"/>
      <c r="K5" s="95"/>
    </row>
    <row r="6" spans="1:15" s="94" customFormat="1" ht="18.75" customHeight="1" x14ac:dyDescent="0.25">
      <c r="A6" s="273" t="s">
        <v>201</v>
      </c>
      <c r="B6" s="98">
        <v>5</v>
      </c>
      <c r="I6" s="95"/>
      <c r="J6" s="95"/>
      <c r="K6" s="95"/>
    </row>
    <row r="7" spans="1:15" ht="16.5" x14ac:dyDescent="0.3">
      <c r="I7" s="92"/>
      <c r="J7" s="92"/>
      <c r="K7" s="92"/>
    </row>
    <row r="9" spans="1:15" x14ac:dyDescent="0.25">
      <c r="A9" s="42" t="str">
        <f>_xll.Assistant.XL.RIK_AL("INF02__2_0_1,F=B='1',U='0',I='0',FN='Arial',FS='10',FC='#FFFFFF',BC='#556B2F',AH='2',AV='1',Br=[$top-$bottom],BrS='1',BrC='#000000'_1,C=Total,F=B='1',U='0',I='0',FN='Arial',FS='10',FC='#000000',BC='#9ACD32',AH='2',AV='1'"&amp;",Br=[$top-$bottom],BrS='1',BrC='#778899'_{0},F,N_0_0_1_D=7x3;INF02@L=N° compte,E=0,G=0,T=0,P=0,F=[1001|1],Y=1,O=NF='Texte'_B='0'_U='0'_I='0'_FN='Arial'_FS='10'_FC='#000000'_BC='#FFFFFF'_AH='1'_AV='1'_Br=[$left]_BrS='1'_B"&amp;"rC='#000000'_WpT='0':L=Intitulé de compte,E=0,G=0,T=0,P=0,F=[1001|3],Y=1,O=NF='Texte'_B='0'_U='0'_I='0'_FN='Arial'_FS='10'_FC='#000000'_BC='#FFFFFF'_AH='1'_AV='1'_Br=[]_BrS='0'_BrC='#FFFFFF'_WpT='0':L=Solde,E=1,G=0,T=1,P"&amp;"=0,F=[1031],Y=1,O=NF='Nombre'_B='0'_U='0'_I='0'_FN='Arial'_FS='10'_FC='#000000'_BC='#FFFFFF'_AH='3'_AV='1'_Br=[$left-$right]_BrS='1'_BrC='#000000'_WpT='0':@R=A,S=1044,V=OUI:R=B,S=1084,V=*:R=C,S=1000,V={1}:R=D,S=1089,V={2"&amp;"}:R=E,S=1001|5,V=Produit:R=F,S=1012|3,V=&lt;&gt;Situation:",$B$6,$B$4,$B$5)</f>
        <v/>
      </c>
    </row>
    <row r="10" spans="1:15" x14ac:dyDescent="0.25">
      <c r="A10" s="77" t="s">
        <v>103</v>
      </c>
      <c r="B10" s="78" t="s">
        <v>202</v>
      </c>
      <c r="C10" s="79" t="s">
        <v>0</v>
      </c>
      <c r="D10"/>
      <c r="E10"/>
    </row>
    <row r="11" spans="1:15" x14ac:dyDescent="0.25">
      <c r="A11" s="29" t="s">
        <v>388</v>
      </c>
      <c r="B11" s="80" t="s">
        <v>389</v>
      </c>
      <c r="C11" s="107">
        <v>28377.77</v>
      </c>
      <c r="D11"/>
      <c r="E11"/>
    </row>
    <row r="12" spans="1:15" x14ac:dyDescent="0.25">
      <c r="A12" s="29" t="s">
        <v>390</v>
      </c>
      <c r="B12" s="80" t="s">
        <v>391</v>
      </c>
      <c r="C12" s="107">
        <v>1708949.12</v>
      </c>
      <c r="D12"/>
      <c r="E12"/>
    </row>
    <row r="13" spans="1:15" x14ac:dyDescent="0.25">
      <c r="A13" s="29" t="s">
        <v>91</v>
      </c>
      <c r="B13" s="80" t="s">
        <v>92</v>
      </c>
      <c r="C13" s="107">
        <v>55489.98</v>
      </c>
      <c r="D13"/>
      <c r="E13"/>
      <c r="F13" s="41"/>
      <c r="G13" s="41"/>
      <c r="H13" s="41"/>
    </row>
    <row r="14" spans="1:15" x14ac:dyDescent="0.25">
      <c r="A14" s="29" t="s">
        <v>93</v>
      </c>
      <c r="B14" s="80" t="s">
        <v>94</v>
      </c>
      <c r="C14" s="107">
        <v>37375</v>
      </c>
      <c r="D14"/>
      <c r="E14"/>
    </row>
    <row r="15" spans="1:15" x14ac:dyDescent="0.25">
      <c r="A15" s="29" t="s">
        <v>95</v>
      </c>
      <c r="B15" s="80" t="s">
        <v>96</v>
      </c>
      <c r="C15" s="107">
        <v>64111.08</v>
      </c>
      <c r="D15"/>
      <c r="E15"/>
    </row>
    <row r="16" spans="1:15" x14ac:dyDescent="0.25">
      <c r="A16" s="99" t="s">
        <v>2</v>
      </c>
      <c r="B16" s="100"/>
      <c r="C16" s="101">
        <v>1894302.95</v>
      </c>
      <c r="D16"/>
      <c r="E16"/>
      <c r="F16" s="41"/>
      <c r="G16" s="41"/>
      <c r="H16" s="41"/>
    </row>
    <row r="17" spans="1:8" x14ac:dyDescent="0.25">
      <c r="A17" s="40"/>
      <c r="B17" s="40"/>
      <c r="C17" s="41"/>
      <c r="D17" s="41"/>
      <c r="E17" s="41"/>
    </row>
    <row r="20" spans="1:8" x14ac:dyDescent="0.25">
      <c r="A20" s="40"/>
      <c r="B20" s="40"/>
      <c r="C20" s="41"/>
      <c r="D20" s="41"/>
      <c r="E20" s="41"/>
    </row>
    <row r="24" spans="1:8" x14ac:dyDescent="0.25">
      <c r="D24" s="40"/>
      <c r="E24" s="40"/>
      <c r="F24" s="41"/>
      <c r="G24" s="41"/>
      <c r="H24" s="41"/>
    </row>
  </sheetData>
  <mergeCells count="2">
    <mergeCell ref="A1:E1"/>
    <mergeCell ref="A3:B3"/>
  </mergeCells>
  <pageMargins left="0.70866141732283472" right="0.70866141732283472" top="0.74803149606299213" bottom="0.74803149606299213" header="0.31496062992125984" footer="0.31496062992125984"/>
  <pageSetup paperSize="9" orientation="landscape"/>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O8"/>
  <sheetViews>
    <sheetView showGridLines="0" workbookViewId="0">
      <selection sqref="A1:E1"/>
    </sheetView>
  </sheetViews>
  <sheetFormatPr baseColWidth="10" defaultColWidth="10.85546875" defaultRowHeight="15" x14ac:dyDescent="0.25"/>
  <cols>
    <col min="1" max="1" width="15.28515625" style="42" customWidth="1"/>
    <col min="2" max="2" width="35.7109375" style="42" customWidth="1"/>
    <col min="3" max="5" width="17.85546875" style="42" customWidth="1"/>
    <col min="6" max="6" width="17" style="42" customWidth="1"/>
    <col min="7" max="8" width="13.7109375" style="42" customWidth="1"/>
    <col min="9" max="9" width="21.85546875" style="42" customWidth="1"/>
    <col min="10" max="16384" width="10.85546875" style="42"/>
  </cols>
  <sheetData>
    <row r="1" spans="1:15" ht="30.75" x14ac:dyDescent="0.4">
      <c r="A1" s="367" t="s">
        <v>511</v>
      </c>
      <c r="B1" s="367"/>
      <c r="C1" s="367"/>
      <c r="D1" s="367"/>
      <c r="E1" s="367"/>
      <c r="F1" s="277" t="s">
        <v>427</v>
      </c>
      <c r="G1" s="90"/>
      <c r="H1" s="90"/>
      <c r="K1" s="91"/>
    </row>
    <row r="2" spans="1:15" ht="16.5" x14ac:dyDescent="0.3">
      <c r="A2" s="92"/>
      <c r="B2" s="92"/>
      <c r="C2" s="92"/>
      <c r="I2" s="92"/>
      <c r="J2" s="92"/>
      <c r="K2" s="92"/>
    </row>
    <row r="3" spans="1:15" ht="24" customHeight="1" x14ac:dyDescent="0.3">
      <c r="A3" s="370" t="s">
        <v>428</v>
      </c>
      <c r="B3" s="371"/>
      <c r="C3" s="92"/>
      <c r="I3" s="92"/>
      <c r="J3" s="92"/>
      <c r="K3" s="92"/>
    </row>
    <row r="4" spans="1:15" s="94" customFormat="1" ht="18.75" customHeight="1" x14ac:dyDescent="0.25">
      <c r="A4" s="272" t="s">
        <v>429</v>
      </c>
      <c r="B4" s="93" t="s">
        <v>4</v>
      </c>
      <c r="I4" s="95"/>
      <c r="J4" s="95"/>
      <c r="K4" s="95"/>
      <c r="O4" s="96"/>
    </row>
    <row r="5" spans="1:15" s="94" customFormat="1" ht="18.75" customHeight="1" x14ac:dyDescent="0.25">
      <c r="A5" s="272" t="s">
        <v>435</v>
      </c>
      <c r="B5" s="97" t="s">
        <v>393</v>
      </c>
      <c r="I5" s="95"/>
      <c r="J5" s="95"/>
      <c r="K5" s="95"/>
    </row>
    <row r="6" spans="1:15" s="94" customFormat="1" ht="18.75" customHeight="1" x14ac:dyDescent="0.25">
      <c r="A6" s="273" t="s">
        <v>201</v>
      </c>
      <c r="B6" s="98">
        <v>7</v>
      </c>
      <c r="I6" s="95"/>
      <c r="J6" s="95"/>
      <c r="K6" s="95"/>
    </row>
    <row r="7" spans="1:15" ht="16.5" x14ac:dyDescent="0.3">
      <c r="I7" s="92"/>
      <c r="J7" s="92"/>
      <c r="K7" s="92"/>
    </row>
    <row r="8" spans="1:15" x14ac:dyDescent="0.25">
      <c r="A8" s="42" t="str">
        <f>_xll.Assistant.XL.RIK_AG("INF02_0_0_0_0_0_{0},F,N_D=0x0;INF02@E=0,S=1001|1,G=0,T=1_1,P=-1@E=1,S=1031@@@R=A,S=1000,V={1}:R=B,S=1084,V=*:R=C,S=1089,V={2}:R=D,S=1001|5,V=Produit:R=E,S=1012|3,V=&lt;&gt;Situation:",$B$6,$B$4,$B$5)</f>
        <v/>
      </c>
    </row>
  </sheetData>
  <mergeCells count="2">
    <mergeCell ref="A1:E1"/>
    <mergeCell ref="A3:B3"/>
  </mergeCells>
  <printOptions horizontalCentered="1"/>
  <pageMargins left="0.25" right="0.25" top="0.75" bottom="0.75" header="0.3" footer="0.3"/>
  <pageSetup paperSize="9" orientation="landscape"/>
  <drawing r:id="rId1"/>
  <legacyDrawing r:id="rId2"/>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60"/>
  <sheetViews>
    <sheetView showGridLines="0" topLeftCell="C1" zoomScale="120" zoomScaleNormal="120" zoomScalePageLayoutView="120" workbookViewId="0">
      <selection activeCell="C1" sqref="C1"/>
    </sheetView>
  </sheetViews>
  <sheetFormatPr baseColWidth="10" defaultColWidth="11.42578125" defaultRowHeight="15" outlineLevelCol="1" x14ac:dyDescent="0.25"/>
  <cols>
    <col min="1" max="1" width="21" hidden="1" customWidth="1" outlineLevel="1"/>
    <col min="2" max="2" width="5.28515625" hidden="1" customWidth="1" outlineLevel="1"/>
    <col min="3" max="3" width="11.42578125" customWidth="1" collapsed="1"/>
    <col min="7" max="12" width="11.7109375" customWidth="1"/>
  </cols>
  <sheetData>
    <row r="1" spans="1:32" ht="25.5" x14ac:dyDescent="0.25">
      <c r="B1" s="43" t="str">
        <f>_xll.Assistant.XL.RIK_AC("INF06__;INF02@E=4,S=1019,G=0,T=0,P=0:@R=A,S=1019,V={0}:",$D$1)</f>
        <v>2017</v>
      </c>
      <c r="C1" s="44" t="s">
        <v>412</v>
      </c>
      <c r="D1" s="64" t="s">
        <v>365</v>
      </c>
      <c r="E1" s="45"/>
      <c r="F1" s="280" t="s">
        <v>411</v>
      </c>
      <c r="G1" s="65" t="s">
        <v>4</v>
      </c>
      <c r="H1" s="375" t="s">
        <v>474</v>
      </c>
      <c r="I1" s="375"/>
      <c r="J1" s="65" t="s">
        <v>551</v>
      </c>
      <c r="K1" s="65"/>
      <c r="L1" s="376"/>
      <c r="M1" s="376"/>
      <c r="N1" s="178"/>
      <c r="O1" s="177"/>
      <c r="Q1" s="281" t="s">
        <v>448</v>
      </c>
      <c r="R1" s="281" t="s">
        <v>449</v>
      </c>
      <c r="W1" t="str">
        <f>_xll.Assistant.XL.APPLIQUER_COULEUR_THEME(R1)</f>
        <v/>
      </c>
      <c r="Y1" t="s">
        <v>110</v>
      </c>
      <c r="AC1" t="s">
        <v>3</v>
      </c>
      <c r="AE1" t="s">
        <v>454</v>
      </c>
      <c r="AF1" s="8" t="s">
        <v>111</v>
      </c>
    </row>
    <row r="2" spans="1:32" ht="15.75" customHeight="1" x14ac:dyDescent="0.25">
      <c r="C2" s="46" t="str">
        <f>$D$1</f>
        <v>2017</v>
      </c>
      <c r="D2" s="46">
        <f>$D$1-1</f>
        <v>2016</v>
      </c>
      <c r="E2" s="47"/>
      <c r="F2" s="47"/>
      <c r="G2" s="47"/>
      <c r="H2" s="47"/>
      <c r="I2" s="47"/>
      <c r="J2" s="47"/>
      <c r="K2" s="47"/>
      <c r="L2" s="47"/>
      <c r="M2" s="46" t="str">
        <f>$D$1</f>
        <v>2017</v>
      </c>
      <c r="N2" s="46">
        <f>$D$1-1</f>
        <v>2016</v>
      </c>
      <c r="O2" s="48" t="s">
        <v>112</v>
      </c>
      <c r="P2" s="49" t="s">
        <v>113</v>
      </c>
      <c r="Q2" s="50">
        <f>IF(P2="€",-1,-1000)</f>
        <v>-1</v>
      </c>
      <c r="Y2" t="s">
        <v>113</v>
      </c>
      <c r="AC2" t="s">
        <v>450</v>
      </c>
      <c r="AE2" t="s">
        <v>455</v>
      </c>
      <c r="AF2" s="8" t="s">
        <v>114</v>
      </c>
    </row>
    <row r="3" spans="1:32" ht="18.75" x14ac:dyDescent="0.25">
      <c r="C3" s="47" t="str">
        <f>J3</f>
        <v>12</v>
      </c>
      <c r="D3" s="47" t="str">
        <f>J3</f>
        <v>12</v>
      </c>
      <c r="E3" s="47"/>
      <c r="F3" s="47"/>
      <c r="G3" s="47"/>
      <c r="H3" s="47"/>
      <c r="I3" s="47"/>
      <c r="J3" s="47" t="str">
        <f>VLOOKUP($J$4,$AE$1:$AF$12,2,FALSE)</f>
        <v>12</v>
      </c>
      <c r="K3" s="47"/>
      <c r="L3" s="47"/>
      <c r="M3" s="47" t="str">
        <f>"1.."&amp;$J$3</f>
        <v>1..12</v>
      </c>
      <c r="N3" s="47" t="str">
        <f>"1.."&amp;$J$3</f>
        <v>1..12</v>
      </c>
      <c r="O3" s="48"/>
      <c r="P3" s="49"/>
      <c r="AC3" t="s">
        <v>451</v>
      </c>
      <c r="AE3" t="s">
        <v>456</v>
      </c>
      <c r="AF3" s="8" t="s">
        <v>115</v>
      </c>
    </row>
    <row r="4" spans="1:32" ht="24.75" customHeight="1" x14ac:dyDescent="0.25">
      <c r="C4" s="372" t="s">
        <v>475</v>
      </c>
      <c r="D4" s="372"/>
      <c r="E4" s="372"/>
      <c r="F4" s="372"/>
      <c r="G4" s="373" t="s">
        <v>476</v>
      </c>
      <c r="H4" s="373"/>
      <c r="I4" s="373"/>
      <c r="J4" s="374" t="s">
        <v>465</v>
      </c>
      <c r="K4" s="374"/>
      <c r="L4" s="282"/>
      <c r="M4" s="372" t="s">
        <v>117</v>
      </c>
      <c r="N4" s="372"/>
      <c r="O4" s="372"/>
      <c r="P4" s="372"/>
      <c r="AC4" t="s">
        <v>452</v>
      </c>
      <c r="AE4" t="s">
        <v>457</v>
      </c>
      <c r="AF4" s="8" t="s">
        <v>118</v>
      </c>
    </row>
    <row r="5" spans="1:32" ht="16.5" x14ac:dyDescent="0.25">
      <c r="C5" s="51" t="s">
        <v>119</v>
      </c>
      <c r="D5" s="51" t="s">
        <v>120</v>
      </c>
      <c r="E5" s="51" t="s">
        <v>121</v>
      </c>
      <c r="F5" s="51" t="s">
        <v>122</v>
      </c>
      <c r="G5" s="52"/>
      <c r="H5" s="52"/>
      <c r="I5" s="52"/>
      <c r="J5" s="52"/>
      <c r="K5" s="52"/>
      <c r="L5" s="52"/>
      <c r="M5" s="51" t="s">
        <v>119</v>
      </c>
      <c r="N5" s="51" t="s">
        <v>120</v>
      </c>
      <c r="O5" s="51" t="s">
        <v>121</v>
      </c>
      <c r="P5" s="51" t="s">
        <v>122</v>
      </c>
      <c r="AC5" t="s">
        <v>453</v>
      </c>
      <c r="AE5" t="s">
        <v>459</v>
      </c>
      <c r="AF5" s="8" t="s">
        <v>123</v>
      </c>
    </row>
    <row r="6" spans="1:32" ht="15.75" x14ac:dyDescent="0.25">
      <c r="A6" t="s">
        <v>124</v>
      </c>
      <c r="B6" s="53" t="s">
        <v>125</v>
      </c>
      <c r="C6" s="54">
        <f>_xll.Assistant.XL.RIK_AC("INF02__;INF02@E=1,S=1031,G=0,T=0,P=0:@R=A,S=1000,V={0}:R=B,S=1022,V={1}:R=C,S=1001|1,V={2}:R=D,S=1023,V={3}:R=E,S=1044,V={4}:R=F,S=1012|3,V=&lt;&gt;Situation:",$G$1,C$2,$A6,C$3,$J$1)</f>
        <v>0</v>
      </c>
      <c r="D6" s="54">
        <f>_xll.Assistant.XL.RIK_AC("INF02__;INF02@E=1,S=1031,G=0,T=0,P=0:@R=A,S=1000,V={0}:R=B,S=1022,V={1}:R=C,S=1001|1,V={2}:R=D,S=1023,V={3}:R=E,S=1044,V={4}:R=F,S=1012|3,V=&lt;&gt;Situation:",$G$1,D$2,$A6,D$3,$J$1)</f>
        <v>0</v>
      </c>
      <c r="E6" s="55">
        <f>C6-D6</f>
        <v>0</v>
      </c>
      <c r="F6" s="56">
        <f>IF(D6=0,0,(C6-D6)/D6)</f>
        <v>0</v>
      </c>
      <c r="G6" s="377" t="s">
        <v>513</v>
      </c>
      <c r="H6" s="377"/>
      <c r="I6" s="377"/>
      <c r="J6" s="377"/>
      <c r="K6" s="377"/>
      <c r="L6" s="377"/>
      <c r="M6" s="54">
        <f>_xll.Assistant.XL.RIK_AC("INF02__;INF02@E=1,S=1031,G=0,T=0,P=0:@R=A,S=1000,V={0}:R=B,S=1022,V={1}:R=C,S=1001|1,V={2}:R=D,S=1023,V={3}:R=E,S=1044,V={4}:R=F,S=1012|3,V=&lt;&gt;Situation:",$G$1,M$2,$A6,M$3,$J$1)</f>
        <v>501147.01999999996</v>
      </c>
      <c r="N6" s="54">
        <f>_xll.Assistant.XL.RIK_AC("INF02__;INF02@E=1,S=1031,G=0,T=0,P=0:@R=A,S=1000,V={0}:R=B,S=1022,V={1}:R=C,S=1001|1,V={2}:R=D,S=1023,V={3}:R=E,S=1044,V={4}:R=F,S=1012|3,V=&lt;&gt;Situation:",$G$1,N$2,$A6,N$3,$J$1)</f>
        <v>0</v>
      </c>
      <c r="O6" s="55">
        <f t="shared" ref="O6:O8" si="0">M6-N6</f>
        <v>501147.01999999996</v>
      </c>
      <c r="P6" s="56">
        <f t="shared" ref="P6:P8" si="1">IF(N6=0,0,(M6-N6)/N6)</f>
        <v>0</v>
      </c>
      <c r="AC6" t="s">
        <v>449</v>
      </c>
      <c r="AE6" t="s">
        <v>458</v>
      </c>
      <c r="AF6" s="8" t="s">
        <v>126</v>
      </c>
    </row>
    <row r="7" spans="1:32" ht="15.75" x14ac:dyDescent="0.25">
      <c r="A7" t="s">
        <v>127</v>
      </c>
      <c r="B7" s="53" t="s">
        <v>125</v>
      </c>
      <c r="C7" s="54">
        <f>_xll.Assistant.XL.RIK_AC("INF02__;INF02@E=1,S=1031,G=0,T=0,P=0:@R=A,S=1000,V={0}:R=B,S=1022,V={1}:R=C,S=1001|1,V={2}:R=D,S=1023,V={3}:R=E,S=1044,V={4}:R=F,S=1012|3,V=&lt;&gt;Situation:",$G$1,C$2,$A7,C$3,$J$1)</f>
        <v>0</v>
      </c>
      <c r="D7" s="54">
        <f>_xll.Assistant.XL.RIK_AC("INF02__;INF02@E=1,S=1031,G=0,T=0,P=0:@R=A,S=1000,V={0}:R=B,S=1022,V={1}:R=C,S=1001|1,V={2}:R=D,S=1023,V={3}:R=E,S=1044,V={4}:R=F,S=1012|3,V=&lt;&gt;Situation:",$G$1,D$2,$A7,D$3,$J$1)</f>
        <v>0</v>
      </c>
      <c r="E7" s="55">
        <f t="shared" ref="E7:E8" si="2">C7-D7</f>
        <v>0</v>
      </c>
      <c r="F7" s="56">
        <f t="shared" ref="F7:F8" si="3">IF(D7=0,0,(C7-D7)/D7)</f>
        <v>0</v>
      </c>
      <c r="G7" s="377" t="s">
        <v>477</v>
      </c>
      <c r="H7" s="377"/>
      <c r="I7" s="377"/>
      <c r="J7" s="377"/>
      <c r="K7" s="377"/>
      <c r="L7" s="377"/>
      <c r="M7" s="54">
        <f>_xll.Assistant.XL.RIK_AC("INF02__;INF02@E=1,S=1031,G=0,T=0,P=0:@R=A,S=1000,V={0}:R=B,S=1022,V={1}:R=C,S=1001|1,V={2}:R=D,S=1023,V={3}:R=E,S=1044,V={4}:R=F,S=1012|3,V=&lt;&gt;Situation:",$G$1,M$2,$A7,M$3,$J$1)</f>
        <v>3645083.96</v>
      </c>
      <c r="N7" s="54">
        <f>_xll.Assistant.XL.RIK_AC("INF02__;INF02@E=1,S=1031,G=0,T=0,P=0:@R=A,S=1000,V={0}:R=B,S=1022,V={1}:R=C,S=1001|1,V={2}:R=D,S=1023,V={3}:R=E,S=1044,V={4}:R=F,S=1012|3,V=&lt;&gt;Situation:",$G$1,N$2,$A7,N$3,$J$1)</f>
        <v>0</v>
      </c>
      <c r="O7" s="55">
        <f t="shared" si="0"/>
        <v>3645083.96</v>
      </c>
      <c r="P7" s="56">
        <f t="shared" si="1"/>
        <v>0</v>
      </c>
      <c r="AE7" t="s">
        <v>460</v>
      </c>
      <c r="AF7" s="8" t="s">
        <v>128</v>
      </c>
    </row>
    <row r="8" spans="1:32" ht="15.75" x14ac:dyDescent="0.25">
      <c r="A8" t="s">
        <v>129</v>
      </c>
      <c r="B8" s="53" t="s">
        <v>125</v>
      </c>
      <c r="C8" s="54">
        <f>_xll.Assistant.XL.RIK_AC("INF02__;INF02@E=1,S=1031,G=0,T=0,P=0:@R=A,S=1000,V={0}:R=B,S=1022,V={1}:R=C,S=1001|1,V={2}:R=D,S=1023,V={3}:R=E,S=1044,V={4}:R=F,S=1012|3,V=&lt;&gt;Situation:",$G$1,C$2,$A8,C$3,$J$1)</f>
        <v>0</v>
      </c>
      <c r="D8" s="54">
        <f>_xll.Assistant.XL.RIK_AC("INF02__;INF02@E=1,S=1031,G=0,T=0,P=0:@R=A,S=1000,V={0}:R=B,S=1022,V={1}:R=C,S=1001|1,V={2}:R=D,S=1023,V={3}:R=E,S=1044,V={4}:R=F,S=1012|3,V=&lt;&gt;Situation:",$G$1,D$2,$A8,D$3,$J$1)</f>
        <v>0</v>
      </c>
      <c r="E8" s="55">
        <f t="shared" si="2"/>
        <v>0</v>
      </c>
      <c r="F8" s="56">
        <f t="shared" si="3"/>
        <v>0</v>
      </c>
      <c r="G8" s="377" t="s">
        <v>478</v>
      </c>
      <c r="H8" s="377"/>
      <c r="I8" s="377"/>
      <c r="J8" s="377"/>
      <c r="K8" s="377"/>
      <c r="L8" s="377"/>
      <c r="M8" s="54">
        <f>_xll.Assistant.XL.RIK_AC("INF02__;INF02@E=1,S=1031,G=0,T=0,P=0:@R=A,S=1000,V={0}:R=B,S=1022,V={1}:R=C,S=1001|1,V={2}:R=D,S=1023,V={3}:R=E,S=1044,V={4}:R=F,S=1012|3,V=&lt;&gt;Situation:",$G$1,M$2,$A8,M$3,$J$1)</f>
        <v>121066.13</v>
      </c>
      <c r="N8" s="54">
        <f>_xll.Assistant.XL.RIK_AC("INF02__;INF02@E=1,S=1031,G=0,T=0,P=0:@R=A,S=1000,V={0}:R=B,S=1022,V={1}:R=C,S=1001|1,V={2}:R=D,S=1023,V={3}:R=E,S=1044,V={4}:R=F,S=1012|3,V=&lt;&gt;Situation:",$G$1,N$2,$A8,N$3,$J$1)</f>
        <v>0</v>
      </c>
      <c r="O8" s="55">
        <f t="shared" si="0"/>
        <v>121066.13</v>
      </c>
      <c r="P8" s="56">
        <f t="shared" si="1"/>
        <v>0</v>
      </c>
      <c r="AE8" t="s">
        <v>461</v>
      </c>
      <c r="AF8" s="8" t="s">
        <v>130</v>
      </c>
    </row>
    <row r="9" spans="1:32" ht="16.5" customHeight="1" x14ac:dyDescent="0.25">
      <c r="B9" s="53" t="s">
        <v>125</v>
      </c>
      <c r="C9" s="57">
        <f t="shared" ref="C9:D9" si="4">SUM(C6:C8)</f>
        <v>0</v>
      </c>
      <c r="D9" s="57">
        <f t="shared" si="4"/>
        <v>0</v>
      </c>
      <c r="E9" s="58"/>
      <c r="F9" s="59"/>
      <c r="G9" s="378" t="s">
        <v>479</v>
      </c>
      <c r="H9" s="378"/>
      <c r="I9" s="378"/>
      <c r="J9" s="378"/>
      <c r="K9" s="378"/>
      <c r="L9" s="378"/>
      <c r="M9" s="57">
        <f>SUM(M6:M8)</f>
        <v>4267297.1100000003</v>
      </c>
      <c r="N9" s="57">
        <f>SUM(N6:N8)</f>
        <v>0</v>
      </c>
      <c r="O9" s="58"/>
      <c r="P9" s="59"/>
      <c r="AE9" t="s">
        <v>462</v>
      </c>
      <c r="AF9" s="8" t="s">
        <v>131</v>
      </c>
    </row>
    <row r="10" spans="1:32" ht="15.75" x14ac:dyDescent="0.25">
      <c r="A10" t="s">
        <v>132</v>
      </c>
      <c r="B10" s="53" t="s">
        <v>125</v>
      </c>
      <c r="C10" s="54">
        <f>_xll.Assistant.XL.RIK_AC("INF02__;INF02@E=1,S=1031,G=0,T=0,P=0:@R=A,S=1000,V={0}:R=B,S=1022,V={1}:R=C,S=1001|1,V={2}:R=D,S=1023,V={3}:R=E,S=1044,V={4}:R=F,S=1012|3,V=&lt;&gt;Situation:",$G$1,C$2,$A10,C$3,$J$1)</f>
        <v>-29740</v>
      </c>
      <c r="D10" s="54">
        <f>_xll.Assistant.XL.RIK_AC("INF02__;INF02@E=1,S=1031,G=0,T=0,P=0:@R=A,S=1000,V={0}:R=B,S=1022,V={1}:R=C,S=1001|1,V={2}:R=D,S=1023,V={3}:R=E,S=1044,V={4}:R=F,S=1012|3,V=&lt;&gt;Situation:",$G$1,D$2,$A10,D$3,$J$1)</f>
        <v>0</v>
      </c>
      <c r="E10" s="55">
        <f t="shared" ref="E10:E14" si="5">C10-D10</f>
        <v>-29740</v>
      </c>
      <c r="F10" s="56">
        <f t="shared" ref="F10:F14" si="6">IF(D10=0,0,(C10-D10)/D10)</f>
        <v>0</v>
      </c>
      <c r="G10" s="377" t="s">
        <v>518</v>
      </c>
      <c r="H10" s="377"/>
      <c r="I10" s="377"/>
      <c r="J10" s="377"/>
      <c r="K10" s="377"/>
      <c r="L10" s="377"/>
      <c r="M10" s="54">
        <f>_xll.Assistant.XL.RIK_AC("INF02__;INF02@E=1,S=1031,G=0,T=0,P=0:@R=A,S=1000,V={0}:R=B,S=1022,V={1}:R=C,S=1001|1,V={2}:R=D,S=1023,V={3}:R=E,S=1044,V={4}:R=F,S=1012|3,V=&lt;&gt;Situation:",$G$1,M$2,$A10,M$3,$J$1)</f>
        <v>-29740</v>
      </c>
      <c r="N10" s="54">
        <f>_xll.Assistant.XL.RIK_AC("INF02__;INF02@E=1,S=1031,G=0,T=0,P=0:@R=A,S=1000,V={0}:R=B,S=1022,V={1}:R=C,S=1001|1,V={2}:R=D,S=1023,V={3}:R=E,S=1044,V={4}:R=F,S=1012|3,V=&lt;&gt;Situation:",$G$1,N$2,$A10,N$3,$J$1)</f>
        <v>0</v>
      </c>
      <c r="O10" s="55">
        <f t="shared" ref="O10:O14" si="7">M10-N10</f>
        <v>-29740</v>
      </c>
      <c r="P10" s="56">
        <f t="shared" ref="P10:P14" si="8">IF(N10=0,0,(M10-N10)/N10)</f>
        <v>0</v>
      </c>
      <c r="AE10" t="s">
        <v>463</v>
      </c>
      <c r="AF10" s="8" t="s">
        <v>41</v>
      </c>
    </row>
    <row r="11" spans="1:32" ht="15" customHeight="1" x14ac:dyDescent="0.25">
      <c r="A11" t="s">
        <v>133</v>
      </c>
      <c r="B11" s="53" t="s">
        <v>125</v>
      </c>
      <c r="C11" s="54">
        <f>_xll.Assistant.XL.RIK_AC("INF02__;INF02@E=1,S=1031,G=0,T=0,P=0:@R=A,S=1000,V={0}:R=B,S=1022,V={1}:R=C,S=1001|1,V={2}:R=D,S=1023,V={3}:R=E,S=1044,V={4}:R=F,S=1012|3,V=&lt;&gt;Situation:",$G$1,C$2,$A11,C$3,$J$1)</f>
        <v>0</v>
      </c>
      <c r="D11" s="54">
        <f>_xll.Assistant.XL.RIK_AC("INF02__;INF02@E=1,S=1031,G=0,T=0,P=0:@R=A,S=1000,V={0}:R=B,S=1022,V={1}:R=C,S=1001|1,V={2}:R=D,S=1023,V={3}:R=E,S=1044,V={4}:R=F,S=1012|3,V=&lt;&gt;Situation:",$G$1,D$2,$A11,D$3,$J$1)</f>
        <v>0</v>
      </c>
      <c r="E11" s="55">
        <f t="shared" si="5"/>
        <v>0</v>
      </c>
      <c r="F11" s="56">
        <f t="shared" si="6"/>
        <v>0</v>
      </c>
      <c r="G11" s="377" t="s">
        <v>517</v>
      </c>
      <c r="H11" s="377"/>
      <c r="I11" s="377"/>
      <c r="J11" s="377"/>
      <c r="K11" s="377"/>
      <c r="L11" s="377"/>
      <c r="M11" s="54">
        <f>_xll.Assistant.XL.RIK_AC("INF02__;INF02@E=1,S=1031,G=0,T=0,P=0:@R=A,S=1000,V={0}:R=B,S=1022,V={1}:R=C,S=1001|1,V={2}:R=D,S=1023,V={3}:R=E,S=1044,V={4}:R=F,S=1012|3,V=&lt;&gt;Situation:",$G$1,M$2,$A11,M$3,$J$1)</f>
        <v>0</v>
      </c>
      <c r="N11" s="54">
        <f>_xll.Assistant.XL.RIK_AC("INF02__;INF02@E=1,S=1031,G=0,T=0,P=0:@R=A,S=1000,V={0}:R=B,S=1022,V={1}:R=C,S=1001|1,V={2}:R=D,S=1023,V={3}:R=E,S=1044,V={4}:R=F,S=1012|3,V=&lt;&gt;Situation:",$G$1,N$2,$A11,N$3,$J$1)</f>
        <v>0</v>
      </c>
      <c r="O11" s="55">
        <f t="shared" si="7"/>
        <v>0</v>
      </c>
      <c r="P11" s="56">
        <f t="shared" si="8"/>
        <v>0</v>
      </c>
      <c r="AE11" t="s">
        <v>464</v>
      </c>
      <c r="AF11" s="8" t="s">
        <v>42</v>
      </c>
    </row>
    <row r="12" spans="1:32" ht="15.75" x14ac:dyDescent="0.25">
      <c r="A12" t="s">
        <v>136</v>
      </c>
      <c r="B12" s="53" t="s">
        <v>125</v>
      </c>
      <c r="C12" s="54">
        <f>_xll.Assistant.XL.RIK_AC("INF02__;INF02@E=1,S=1031,G=0,T=0,P=0:@R=A,S=1000,V={0}:R=B,S=1022,V={1}:R=C,S=1001|1,V={2}:R=D,S=1023,V={3}:R=E,S=1044,V={4}:R=F,S=1012|3,V=&lt;&gt;Situation:",$G$1,C$2,$A12,C$3,$J$1)</f>
        <v>0</v>
      </c>
      <c r="D12" s="54">
        <f>_xll.Assistant.XL.RIK_AC("INF02__;INF02@E=1,S=1031,G=0,T=0,P=0:@R=A,S=1000,V={0}:R=B,S=1022,V={1}:R=C,S=1001|1,V={2}:R=D,S=1023,V={3}:R=E,S=1044,V={4}:R=F,S=1012|3,V=&lt;&gt;Situation:",$G$1,D$2,$A12,D$3,$J$1)</f>
        <v>0</v>
      </c>
      <c r="E12" s="55">
        <f t="shared" si="5"/>
        <v>0</v>
      </c>
      <c r="F12" s="56">
        <f t="shared" si="6"/>
        <v>0</v>
      </c>
      <c r="G12" s="377" t="s">
        <v>480</v>
      </c>
      <c r="H12" s="377"/>
      <c r="I12" s="377"/>
      <c r="J12" s="377"/>
      <c r="K12" s="377"/>
      <c r="L12" s="377"/>
      <c r="M12" s="54">
        <f>_xll.Assistant.XL.RIK_AC("INF02__;INF02@E=1,S=1031,G=0,T=0,P=0:@R=A,S=1000,V={0}:R=B,S=1022,V={1}:R=C,S=1001|1,V={2}:R=D,S=1023,V={3}:R=E,S=1044,V={4}:R=F,S=1012|3,V=&lt;&gt;Situation:",$G$1,M$2,$A12,M$3,$J$1)</f>
        <v>0</v>
      </c>
      <c r="N12" s="54">
        <f>_xll.Assistant.XL.RIK_AC("INF02__;INF02@E=1,S=1031,G=0,T=0,P=0:@R=A,S=1000,V={0}:R=B,S=1022,V={1}:R=C,S=1001|1,V={2}:R=D,S=1023,V={3}:R=E,S=1044,V={4}:R=F,S=1012|3,V=&lt;&gt;Situation:",$G$1,N$2,$A12,N$3,$J$1)</f>
        <v>0</v>
      </c>
      <c r="O12" s="55">
        <f t="shared" si="7"/>
        <v>0</v>
      </c>
      <c r="P12" s="56">
        <f t="shared" si="8"/>
        <v>0</v>
      </c>
      <c r="AE12" t="s">
        <v>465</v>
      </c>
      <c r="AF12" s="8" t="s">
        <v>43</v>
      </c>
    </row>
    <row r="13" spans="1:32" ht="15.75" x14ac:dyDescent="0.25">
      <c r="A13" t="s">
        <v>138</v>
      </c>
      <c r="B13" s="53" t="s">
        <v>125</v>
      </c>
      <c r="C13" s="54">
        <f>_xll.Assistant.XL.RIK_AC("INF02__;INF02@E=1,S=1031,G=0,T=0,P=0:@R=A,S=1000,V={0}:R=B,S=1022,V={1}:R=C,S=1001|1,V={2}:R=D,S=1023,V={3}:R=E,S=1044,V={4}:R=F,S=1012|3,V=&lt;&gt;Situation:",$G$1,C$2,$A13,C$3,$J$1)</f>
        <v>0</v>
      </c>
      <c r="D13" s="54">
        <f>_xll.Assistant.XL.RIK_AC("INF02__;INF02@E=1,S=1031,G=0,T=0,P=0:@R=A,S=1000,V={0}:R=B,S=1022,V={1}:R=C,S=1001|1,V={2}:R=D,S=1023,V={3}:R=E,S=1044,V={4}:R=F,S=1012|3,V=&lt;&gt;Situation:",$G$1,D$2,$A13,D$3,$J$1)</f>
        <v>0</v>
      </c>
      <c r="E13" s="55">
        <f t="shared" si="5"/>
        <v>0</v>
      </c>
      <c r="F13" s="56">
        <f t="shared" si="6"/>
        <v>0</v>
      </c>
      <c r="G13" s="377" t="s">
        <v>516</v>
      </c>
      <c r="H13" s="377"/>
      <c r="I13" s="377"/>
      <c r="J13" s="377"/>
      <c r="K13" s="377"/>
      <c r="L13" s="377"/>
      <c r="M13" s="54">
        <f>_xll.Assistant.XL.RIK_AC("INF02__;INF02@E=1,S=1031,G=0,T=0,P=0:@R=A,S=1000,V={0}:R=B,S=1022,V={1}:R=C,S=1001|1,V={2}:R=D,S=1023,V={3}:R=E,S=1044,V={4}:R=F,S=1012|3,V=&lt;&gt;Situation:",$G$1,M$2,$A13,M$3,$J$1)</f>
        <v>0</v>
      </c>
      <c r="N13" s="54">
        <f>_xll.Assistant.XL.RIK_AC("INF02__;INF02@E=1,S=1031,G=0,T=0,P=0:@R=A,S=1000,V={0}:R=B,S=1022,V={1}:R=C,S=1001|1,V={2}:R=D,S=1023,V={3}:R=E,S=1044,V={4}:R=F,S=1012|3,V=&lt;&gt;Situation:",$G$1,N$2,$A13,N$3,$J$1)</f>
        <v>0</v>
      </c>
      <c r="O13" s="55">
        <f t="shared" si="7"/>
        <v>0</v>
      </c>
      <c r="P13" s="56">
        <f t="shared" si="8"/>
        <v>0</v>
      </c>
    </row>
    <row r="14" spans="1:32" ht="15.75" x14ac:dyDescent="0.25">
      <c r="A14" t="s">
        <v>140</v>
      </c>
      <c r="B14" s="53" t="s">
        <v>125</v>
      </c>
      <c r="C14" s="54">
        <f>_xll.Assistant.XL.RIK_AC("INF02__;INF02@E=1,S=1031,G=0,T=0,P=0:@R=A,S=1000,V={0}:R=B,S=1022,V={1}:R=C,S=1001|1,V={2}:R=D,S=1023,V={3}:R=E,S=1044,V={4}:R=F,S=1012|3,V=&lt;&gt;Situation:",$G$1,C$2,$A14,C$3,$J$1)</f>
        <v>0</v>
      </c>
      <c r="D14" s="54">
        <f>_xll.Assistant.XL.RIK_AC("INF02__;INF02@E=1,S=1031,G=0,T=0,P=0:@R=A,S=1000,V={0}:R=B,S=1022,V={1}:R=C,S=1001|1,V={2}:R=D,S=1023,V={3}:R=E,S=1044,V={4}:R=F,S=1012|3,V=&lt;&gt;Situation:",$G$1,D$2,$A14,D$3,$J$1)</f>
        <v>0</v>
      </c>
      <c r="E14" s="55">
        <f t="shared" si="5"/>
        <v>0</v>
      </c>
      <c r="F14" s="56">
        <f t="shared" si="6"/>
        <v>0</v>
      </c>
      <c r="G14" s="377" t="s">
        <v>481</v>
      </c>
      <c r="H14" s="377"/>
      <c r="I14" s="377"/>
      <c r="J14" s="377"/>
      <c r="K14" s="377"/>
      <c r="L14" s="377"/>
      <c r="M14" s="54">
        <f>_xll.Assistant.XL.RIK_AC("INF02__;INF02@E=1,S=1031,G=0,T=0,P=0:@R=A,S=1000,V={0}:R=B,S=1022,V={1}:R=C,S=1001|1,V={2}:R=D,S=1023,V={3}:R=E,S=1044,V={4}:R=F,S=1012|3,V=&lt;&gt;Situation:",$G$1,M$2,$A14,M$3,$J$1)</f>
        <v>0</v>
      </c>
      <c r="N14" s="54">
        <f>_xll.Assistant.XL.RIK_AC("INF02__;INF02@E=1,S=1031,G=0,T=0,P=0:@R=A,S=1000,V={0}:R=B,S=1022,V={1}:R=C,S=1001|1,V={2}:R=D,S=1023,V={3}:R=E,S=1044,V={4}:R=F,S=1012|3,V=&lt;&gt;Situation:",$G$1,N$2,$A14,N$3,$J$1)</f>
        <v>0</v>
      </c>
      <c r="O14" s="55">
        <f t="shared" si="7"/>
        <v>0</v>
      </c>
      <c r="P14" s="56">
        <f t="shared" si="8"/>
        <v>0</v>
      </c>
    </row>
    <row r="15" spans="1:32" ht="17.25" x14ac:dyDescent="0.25">
      <c r="B15" s="53" t="s">
        <v>125</v>
      </c>
      <c r="C15" s="57">
        <f>SUM(C10:C14)+C9</f>
        <v>-29740</v>
      </c>
      <c r="D15" s="57">
        <f>SUM(D10:D14)+D9</f>
        <v>0</v>
      </c>
      <c r="E15" s="58"/>
      <c r="F15" s="59"/>
      <c r="G15" s="378" t="s">
        <v>482</v>
      </c>
      <c r="H15" s="378"/>
      <c r="I15" s="378"/>
      <c r="J15" s="378"/>
      <c r="K15" s="378"/>
      <c r="L15" s="378"/>
      <c r="M15" s="57">
        <f>SUM(M10:M14)+M9</f>
        <v>4237557.1100000003</v>
      </c>
      <c r="N15" s="57">
        <f>SUM(N10:N14)+N9</f>
        <v>0</v>
      </c>
      <c r="O15" s="58"/>
      <c r="P15" s="59"/>
    </row>
    <row r="16" spans="1:32" ht="15.75" x14ac:dyDescent="0.25">
      <c r="A16" t="s">
        <v>142</v>
      </c>
      <c r="B16" s="53" t="s">
        <v>125</v>
      </c>
      <c r="C16" s="54">
        <f>_xll.Assistant.XL.RIK_AC("INF02__;INF02@E=1,S=1031,G=0,T=0,P=0:@R=A,S=1000,V={0}:R=B,S=1022,V={1}:R=C,S=1001|1,V={2}:R=D,S=1023,V={3}:R=E,S=1044,V={4}:R=F,S=1012|3,V=&lt;&gt;Situation:",$G$1,C$2,$A16,C$3,$J$1)</f>
        <v>0</v>
      </c>
      <c r="D16" s="54">
        <f>_xll.Assistant.XL.RIK_AC("INF02__;INF02@E=1,S=1031,G=0,T=0,P=0:@R=A,S=1000,V={0}:R=B,S=1022,V={1}:R=C,S=1001|1,V={2}:R=D,S=1023,V={3}:R=E,S=1044,V={4}:R=F,S=1012|3,V=&lt;&gt;Situation:",$G$1,D$2,$A16,D$3,$J$1)</f>
        <v>0</v>
      </c>
      <c r="E16" s="55">
        <f t="shared" ref="E16:E28" si="9">C16-D16</f>
        <v>0</v>
      </c>
      <c r="F16" s="56">
        <f t="shared" ref="F16:F28" si="10">IF(D16=0,0,(C16-D16)/D16)</f>
        <v>0</v>
      </c>
      <c r="G16" s="377" t="s">
        <v>514</v>
      </c>
      <c r="H16" s="377"/>
      <c r="I16" s="377"/>
      <c r="J16" s="377"/>
      <c r="K16" s="377"/>
      <c r="L16" s="377"/>
      <c r="M16" s="54">
        <f>_xll.Assistant.XL.RIK_AC("INF02__;INF02@E=1,S=1031,G=0,T=0,P=0:@R=A,S=1000,V={0}:R=B,S=1022,V={1}:R=C,S=1001|1,V={2}:R=D,S=1023,V={3}:R=E,S=1044,V={4}:R=F,S=1012|3,V=&lt;&gt;Situation:",$G$1,M$2,$A16,M$3,$J$1)</f>
        <v>-82723.149999999994</v>
      </c>
      <c r="N16" s="54">
        <f>_xll.Assistant.XL.RIK_AC("INF02__;INF02@E=1,S=1031,G=0,T=0,P=0:@R=A,S=1000,V={0}:R=B,S=1022,V={1}:R=C,S=1001|1,V={2}:R=D,S=1023,V={3}:R=E,S=1044,V={4}:R=F,S=1012|3,V=&lt;&gt;Situation:",$G$1,N$2,$A16,N$3,$J$1)</f>
        <v>0</v>
      </c>
      <c r="O16" s="55">
        <f t="shared" ref="O16:O28" si="11">M16-N16</f>
        <v>-82723.149999999994</v>
      </c>
      <c r="P16" s="56">
        <f t="shared" ref="P16:P28" si="12">IF(N16=0,0,(M16-N16)/N16)</f>
        <v>0</v>
      </c>
    </row>
    <row r="17" spans="1:16" ht="15.75" x14ac:dyDescent="0.25">
      <c r="A17" t="s">
        <v>143</v>
      </c>
      <c r="B17" s="53" t="s">
        <v>125</v>
      </c>
      <c r="C17" s="54">
        <f>_xll.Assistant.XL.RIK_AC("INF02__;INF02@E=1,S=1031,G=0,T=0,P=0:@R=A,S=1000,V={0}:R=B,S=1022,V={1}:R=C,S=1001|1,V={2}:R=D,S=1023,V={3}:R=E,S=1044,V={4}:R=F,S=1012|3,V=&lt;&gt;Situation:",$G$1,C$2,$A17,C$3,$J$1)</f>
        <v>0</v>
      </c>
      <c r="D17" s="54">
        <f>_xll.Assistant.XL.RIK_AC("INF02__;INF02@E=1,S=1031,G=0,T=0,P=0:@R=A,S=1000,V={0}:R=B,S=1022,V={1}:R=C,S=1001|1,V={2}:R=D,S=1023,V={3}:R=E,S=1044,V={4}:R=F,S=1012|3,V=&lt;&gt;Situation:",$G$1,D$2,$A17,D$3,$J$1)</f>
        <v>0</v>
      </c>
      <c r="E17" s="55">
        <f t="shared" si="9"/>
        <v>0</v>
      </c>
      <c r="F17" s="56">
        <f t="shared" si="10"/>
        <v>0</v>
      </c>
      <c r="G17" s="377" t="s">
        <v>515</v>
      </c>
      <c r="H17" s="377"/>
      <c r="I17" s="377"/>
      <c r="J17" s="377"/>
      <c r="K17" s="377"/>
      <c r="L17" s="377"/>
      <c r="M17" s="54">
        <f>_xll.Assistant.XL.RIK_AC("INF02__;INF02@E=1,S=1031,G=0,T=0,P=0:@R=A,S=1000,V={0}:R=B,S=1022,V={1}:R=C,S=1001|1,V={2}:R=D,S=1023,V={3}:R=E,S=1044,V={4}:R=F,S=1012|3,V=&lt;&gt;Situation:",$G$1,M$2,$A17,M$3,$J$1)</f>
        <v>0</v>
      </c>
      <c r="N17" s="54">
        <f>_xll.Assistant.XL.RIK_AC("INF02__;INF02@E=1,S=1031,G=0,T=0,P=0:@R=A,S=1000,V={0}:R=B,S=1022,V={1}:R=C,S=1001|1,V={2}:R=D,S=1023,V={3}:R=E,S=1044,V={4}:R=F,S=1012|3,V=&lt;&gt;Situation:",$G$1,N$2,$A17,N$3,$J$1)</f>
        <v>0</v>
      </c>
      <c r="O17" s="55">
        <f t="shared" si="11"/>
        <v>0</v>
      </c>
      <c r="P17" s="56">
        <f t="shared" si="12"/>
        <v>0</v>
      </c>
    </row>
    <row r="18" spans="1:16" ht="15.75" x14ac:dyDescent="0.25">
      <c r="A18" t="s">
        <v>145</v>
      </c>
      <c r="B18" s="53" t="s">
        <v>125</v>
      </c>
      <c r="C18" s="54">
        <f>_xll.Assistant.XL.RIK_AC("INF02__;INF02@E=1,S=1031,G=0,T=0,P=0:@R=A,S=1000,V={0}:R=B,S=1022,V={1}:R=C,S=1001|1,V={2}:R=D,S=1023,V={3}:R=E,S=1044,V={4}:R=F,S=1012|3,V=&lt;&gt;Situation:",$G$1,C$2,$A18,C$3,$J$1)</f>
        <v>0</v>
      </c>
      <c r="D18" s="54">
        <f>_xll.Assistant.XL.RIK_AC("INF02__;INF02@E=1,S=1031,G=0,T=0,P=0:@R=A,S=1000,V={0}:R=B,S=1022,V={1}:R=C,S=1001|1,V={2}:R=D,S=1023,V={3}:R=E,S=1044,V={4}:R=F,S=1012|3,V=&lt;&gt;Situation:",$G$1,D$2,$A18,D$3,$J$1)</f>
        <v>0</v>
      </c>
      <c r="E18" s="55">
        <f t="shared" si="9"/>
        <v>0</v>
      </c>
      <c r="F18" s="56">
        <f t="shared" si="10"/>
        <v>0</v>
      </c>
      <c r="G18" s="377" t="s">
        <v>519</v>
      </c>
      <c r="H18" s="377"/>
      <c r="I18" s="377"/>
      <c r="J18" s="377"/>
      <c r="K18" s="377"/>
      <c r="L18" s="377"/>
      <c r="M18" s="54">
        <f>_xll.Assistant.XL.RIK_AC("INF02__;INF02@E=1,S=1031,G=0,T=0,P=0:@R=A,S=1000,V={0}:R=B,S=1022,V={1}:R=C,S=1001|1,V={2}:R=D,S=1023,V={3}:R=E,S=1044,V={4}:R=F,S=1012|3,V=&lt;&gt;Situation:",$G$1,M$2,$A18,M$3,$J$1)</f>
        <v>-212157.25999999998</v>
      </c>
      <c r="N18" s="54">
        <f>_xll.Assistant.XL.RIK_AC("INF02__;INF02@E=1,S=1031,G=0,T=0,P=0:@R=A,S=1000,V={0}:R=B,S=1022,V={1}:R=C,S=1001|1,V={2}:R=D,S=1023,V={3}:R=E,S=1044,V={4}:R=F,S=1012|3,V=&lt;&gt;Situation:",$G$1,N$2,$A18,N$3,$J$1)</f>
        <v>0</v>
      </c>
      <c r="O18" s="55">
        <f t="shared" si="11"/>
        <v>-212157.25999999998</v>
      </c>
      <c r="P18" s="56">
        <f t="shared" si="12"/>
        <v>0</v>
      </c>
    </row>
    <row r="19" spans="1:16" ht="15" customHeight="1" x14ac:dyDescent="0.25">
      <c r="A19" t="s">
        <v>146</v>
      </c>
      <c r="B19" s="53" t="s">
        <v>125</v>
      </c>
      <c r="C19" s="54">
        <f>_xll.Assistant.XL.RIK_AC("INF02__;INF02@E=1,S=1031,G=0,T=0,P=0:@R=A,S=1000,V={0}:R=B,S=1022,V={1}:R=C,S=1001|1,V={2}:R=D,S=1023,V={3}:R=E,S=1044,V={4}:R=F,S=1012|3,V=&lt;&gt;Situation:",$G$1,C$2,$A19,C$3,$J$1)</f>
        <v>-1532266.53</v>
      </c>
      <c r="D19" s="54">
        <f>_xll.Assistant.XL.RIK_AC("INF02__;INF02@E=1,S=1031,G=0,T=0,P=0:@R=A,S=1000,V={0}:R=B,S=1022,V={1}:R=C,S=1001|1,V={2}:R=D,S=1023,V={3}:R=E,S=1044,V={4}:R=F,S=1012|3,V=&lt;&gt;Situation:",$G$1,D$2,$A19,D$3,$J$1)</f>
        <v>0</v>
      </c>
      <c r="E19" s="55">
        <f t="shared" si="9"/>
        <v>-1532266.53</v>
      </c>
      <c r="F19" s="56">
        <f t="shared" si="10"/>
        <v>0</v>
      </c>
      <c r="G19" s="377" t="s">
        <v>520</v>
      </c>
      <c r="H19" s="377"/>
      <c r="I19" s="377"/>
      <c r="J19" s="377"/>
      <c r="K19" s="377"/>
      <c r="L19" s="377"/>
      <c r="M19" s="54">
        <f>_xll.Assistant.XL.RIK_AC("INF02__;INF02@E=1,S=1031,G=0,T=0,P=0:@R=A,S=1000,V={0}:R=B,S=1022,V={1}:R=C,S=1001|1,V={2}:R=D,S=1023,V={3}:R=E,S=1044,V={4}:R=F,S=1012|3,V=&lt;&gt;Situation:",$G$1,M$2,$A19,M$3,$J$1)</f>
        <v>-1532266.53</v>
      </c>
      <c r="N19" s="54">
        <f>_xll.Assistant.XL.RIK_AC("INF02__;INF02@E=1,S=1031,G=0,T=0,P=0:@R=A,S=1000,V={0}:R=B,S=1022,V={1}:R=C,S=1001|1,V={2}:R=D,S=1023,V={3}:R=E,S=1044,V={4}:R=F,S=1012|3,V=&lt;&gt;Situation:",$G$1,N$2,$A19,N$3,$J$1)</f>
        <v>0</v>
      </c>
      <c r="O19" s="55">
        <f t="shared" si="11"/>
        <v>-1532266.53</v>
      </c>
      <c r="P19" s="56">
        <f t="shared" si="12"/>
        <v>0</v>
      </c>
    </row>
    <row r="20" spans="1:16" ht="15.75" x14ac:dyDescent="0.25">
      <c r="A20" t="s">
        <v>147</v>
      </c>
      <c r="B20" s="53" t="s">
        <v>125</v>
      </c>
      <c r="C20" s="54">
        <f>_xll.Assistant.XL.RIK_AC("INF02__;INF02@E=1,S=1031,G=0,T=0,P=0:@R=A,S=1000,V={0}:R=B,S=1022,V={1}:R=C,S=1001|1,V={2}:R=D,S=1023,V={3}:R=E,S=1044,V={4}:R=F,S=1012|3,V=&lt;&gt;Situation:",$G$1,C$2,$A20,C$3,$J$1)</f>
        <v>0</v>
      </c>
      <c r="D20" s="54">
        <f>_xll.Assistant.XL.RIK_AC("INF02__;INF02@E=1,S=1031,G=0,T=0,P=0:@R=A,S=1000,V={0}:R=B,S=1022,V={1}:R=C,S=1001|1,V={2}:R=D,S=1023,V={3}:R=E,S=1044,V={4}:R=F,S=1012|3,V=&lt;&gt;Situation:",$G$1,D$2,$A20,D$3,$J$1)</f>
        <v>0</v>
      </c>
      <c r="E20" s="55">
        <f t="shared" si="9"/>
        <v>0</v>
      </c>
      <c r="F20" s="56">
        <f t="shared" si="10"/>
        <v>0</v>
      </c>
      <c r="G20" s="377" t="s">
        <v>483</v>
      </c>
      <c r="H20" s="377"/>
      <c r="I20" s="377"/>
      <c r="J20" s="377"/>
      <c r="K20" s="377"/>
      <c r="L20" s="377"/>
      <c r="M20" s="54">
        <f>_xll.Assistant.XL.RIK_AC("INF02__;INF02@E=1,S=1031,G=0,T=0,P=0:@R=A,S=1000,V={0}:R=B,S=1022,V={1}:R=C,S=1001|1,V={2}:R=D,S=1023,V={3}:R=E,S=1044,V={4}:R=F,S=1012|3,V=&lt;&gt;Situation:",$G$1,M$2,$A20,M$3,$J$1)</f>
        <v>-273415.39999999997</v>
      </c>
      <c r="N20" s="54">
        <f>_xll.Assistant.XL.RIK_AC("INF02__;INF02@E=1,S=1031,G=0,T=0,P=0:@R=A,S=1000,V={0}:R=B,S=1022,V={1}:R=C,S=1001|1,V={2}:R=D,S=1023,V={3}:R=E,S=1044,V={4}:R=F,S=1012|3,V=&lt;&gt;Situation:",$G$1,N$2,$A20,N$3,$J$1)</f>
        <v>0</v>
      </c>
      <c r="O20" s="55">
        <f t="shared" si="11"/>
        <v>-273415.39999999997</v>
      </c>
      <c r="P20" s="56">
        <f t="shared" si="12"/>
        <v>0</v>
      </c>
    </row>
    <row r="21" spans="1:16" ht="15.75" x14ac:dyDescent="0.25">
      <c r="A21" t="s">
        <v>148</v>
      </c>
      <c r="B21" s="53" t="s">
        <v>125</v>
      </c>
      <c r="C21" s="54">
        <f>_xll.Assistant.XL.RIK_AC("INF02__;INF02@E=1,S=1031,G=0,T=0,P=0:@R=A,S=1000,V={0}:R=B,S=1022,V={1}:R=C,S=1001|1,V={2}:R=D,S=1023,V={3}:R=E,S=1044,V={4}:R=F,S=1012|3,V=&lt;&gt;Situation:",$G$1,C$2,$A21,C$3,$J$1)</f>
        <v>0</v>
      </c>
      <c r="D21" s="54">
        <f>_xll.Assistant.XL.RIK_AC("INF02__;INF02@E=1,S=1031,G=0,T=0,P=0:@R=A,S=1000,V={0}:R=B,S=1022,V={1}:R=C,S=1001|1,V={2}:R=D,S=1023,V={3}:R=E,S=1044,V={4}:R=F,S=1012|3,V=&lt;&gt;Situation:",$G$1,D$2,$A21,D$3,$J$1)</f>
        <v>0</v>
      </c>
      <c r="E21" s="55">
        <f t="shared" si="9"/>
        <v>0</v>
      </c>
      <c r="F21" s="56">
        <f t="shared" si="10"/>
        <v>0</v>
      </c>
      <c r="G21" s="377" t="s">
        <v>521</v>
      </c>
      <c r="H21" s="377"/>
      <c r="I21" s="377"/>
      <c r="J21" s="377"/>
      <c r="K21" s="377"/>
      <c r="L21" s="377"/>
      <c r="M21" s="54">
        <f>_xll.Assistant.XL.RIK_AC("INF02__;INF02@E=1,S=1031,G=0,T=0,P=0:@R=A,S=1000,V={0}:R=B,S=1022,V={1}:R=C,S=1001|1,V={2}:R=D,S=1023,V={3}:R=E,S=1044,V={4}:R=F,S=1012|3,V=&lt;&gt;Situation:",$G$1,M$2,$A21,M$3,$J$1)</f>
        <v>-3084.41</v>
      </c>
      <c r="N21" s="54">
        <f>_xll.Assistant.XL.RIK_AC("INF02__;INF02@E=1,S=1031,G=0,T=0,P=0:@R=A,S=1000,V={0}:R=B,S=1022,V={1}:R=C,S=1001|1,V={2}:R=D,S=1023,V={3}:R=E,S=1044,V={4}:R=F,S=1012|3,V=&lt;&gt;Situation:",$G$1,N$2,$A21,N$3,$J$1)</f>
        <v>0</v>
      </c>
      <c r="O21" s="55">
        <f t="shared" si="11"/>
        <v>-3084.41</v>
      </c>
      <c r="P21" s="56">
        <f t="shared" si="12"/>
        <v>0</v>
      </c>
    </row>
    <row r="22" spans="1:16" ht="15.75" x14ac:dyDescent="0.25">
      <c r="A22" t="s">
        <v>149</v>
      </c>
      <c r="B22" s="53" t="s">
        <v>125</v>
      </c>
      <c r="C22" s="54">
        <f>_xll.Assistant.XL.RIK_AC("INF02__;INF02@E=1,S=1031,G=0,T=0,P=0:@R=A,S=1000,V={0}:R=B,S=1022,V={1}:R=C,S=1001|1,V={2}:R=D,S=1023,V={3}:R=E,S=1044,V={4}:R=F,S=1012|3,V=&lt;&gt;Situation:",$G$1,C$2,$A22,C$3,$J$1)</f>
        <v>0</v>
      </c>
      <c r="D22" s="54">
        <f>_xll.Assistant.XL.RIK_AC("INF02__;INF02@E=1,S=1031,G=0,T=0,P=0:@R=A,S=1000,V={0}:R=B,S=1022,V={1}:R=C,S=1001|1,V={2}:R=D,S=1023,V={3}:R=E,S=1044,V={4}:R=F,S=1012|3,V=&lt;&gt;Situation:",$G$1,D$2,$A22,D$3,$J$1)</f>
        <v>0</v>
      </c>
      <c r="E22" s="55">
        <f t="shared" si="9"/>
        <v>0</v>
      </c>
      <c r="F22" s="56">
        <f t="shared" si="10"/>
        <v>0</v>
      </c>
      <c r="G22" s="377" t="s">
        <v>522</v>
      </c>
      <c r="H22" s="377"/>
      <c r="I22" s="377"/>
      <c r="J22" s="377"/>
      <c r="K22" s="377"/>
      <c r="L22" s="377"/>
      <c r="M22" s="54">
        <f>_xll.Assistant.XL.RIK_AC("INF02__;INF02@E=1,S=1031,G=0,T=0,P=0:@R=A,S=1000,V={0}:R=B,S=1022,V={1}:R=C,S=1001|1,V={2}:R=D,S=1023,V={3}:R=E,S=1044,V={4}:R=F,S=1012|3,V=&lt;&gt;Situation:",$G$1,M$2,$A22,M$3,$J$1)</f>
        <v>-11434</v>
      </c>
      <c r="N22" s="54">
        <f>_xll.Assistant.XL.RIK_AC("INF02__;INF02@E=1,S=1031,G=0,T=0,P=0:@R=A,S=1000,V={0}:R=B,S=1022,V={1}:R=C,S=1001|1,V={2}:R=D,S=1023,V={3}:R=E,S=1044,V={4}:R=F,S=1012|3,V=&lt;&gt;Situation:",$G$1,N$2,$A22,N$3,$J$1)</f>
        <v>0</v>
      </c>
      <c r="O22" s="55">
        <f t="shared" si="11"/>
        <v>-11434</v>
      </c>
      <c r="P22" s="56">
        <f t="shared" si="12"/>
        <v>0</v>
      </c>
    </row>
    <row r="23" spans="1:16" ht="15.75" x14ac:dyDescent="0.25">
      <c r="A23" t="s">
        <v>150</v>
      </c>
      <c r="B23" s="53" t="s">
        <v>125</v>
      </c>
      <c r="C23" s="54">
        <f>_xll.Assistant.XL.RIK_AC("INF02__;INF02@E=1,S=1031,G=0,T=0,P=0:@R=A,S=1000,V={0}:R=B,S=1022,V={1}:R=C,S=1001|1,V={2}:R=D,S=1023,V={3}:R=E,S=1044,V={4}:R=F,S=1012|3,V=&lt;&gt;Situation:",$G$1,C$2,$A23,C$3,$J$1)</f>
        <v>0</v>
      </c>
      <c r="D23" s="54">
        <f>_xll.Assistant.XL.RIK_AC("INF02__;INF02@E=1,S=1031,G=0,T=0,P=0:@R=A,S=1000,V={0}:R=B,S=1022,V={1}:R=C,S=1001|1,V={2}:R=D,S=1023,V={3}:R=E,S=1044,V={4}:R=F,S=1012|3,V=&lt;&gt;Situation:",$G$1,D$2,$A23,D$3,$J$1)</f>
        <v>0</v>
      </c>
      <c r="E23" s="55">
        <f t="shared" si="9"/>
        <v>0</v>
      </c>
      <c r="F23" s="56">
        <f t="shared" si="10"/>
        <v>0</v>
      </c>
      <c r="G23" s="377" t="s">
        <v>484</v>
      </c>
      <c r="H23" s="377"/>
      <c r="I23" s="377"/>
      <c r="J23" s="377"/>
      <c r="K23" s="377"/>
      <c r="L23" s="377"/>
      <c r="M23" s="54">
        <f>_xll.Assistant.XL.RIK_AC("INF02__;INF02@E=1,S=1031,G=0,T=0,P=0:@R=A,S=1000,V={0}:R=B,S=1022,V={1}:R=C,S=1001|1,V={2}:R=D,S=1023,V={3}:R=E,S=1044,V={4}:R=F,S=1012|3,V=&lt;&gt;Situation:",$G$1,M$2,$A23,M$3,$J$1)</f>
        <v>-5234</v>
      </c>
      <c r="N23" s="54">
        <f>_xll.Assistant.XL.RIK_AC("INF02__;INF02@E=1,S=1031,G=0,T=0,P=0:@R=A,S=1000,V={0}:R=B,S=1022,V={1}:R=C,S=1001|1,V={2}:R=D,S=1023,V={3}:R=E,S=1044,V={4}:R=F,S=1012|3,V=&lt;&gt;Situation:",$G$1,N$2,$A23,N$3,$J$1)</f>
        <v>0</v>
      </c>
      <c r="O23" s="55">
        <f t="shared" si="11"/>
        <v>-5234</v>
      </c>
      <c r="P23" s="56">
        <f t="shared" si="12"/>
        <v>0</v>
      </c>
    </row>
    <row r="24" spans="1:16" ht="15.75" x14ac:dyDescent="0.25">
      <c r="A24" t="s">
        <v>151</v>
      </c>
      <c r="B24" s="53" t="s">
        <v>125</v>
      </c>
      <c r="C24" s="54">
        <f>_xll.Assistant.XL.RIK_AC("INF02__;INF02@E=1,S=1031,G=0,T=0,P=0:@R=A,S=1000,V={0}:R=B,S=1022,V={1}:R=C,S=1001|1,V={2}:R=D,S=1023,V={3}:R=E,S=1044,V={4}:R=F,S=1012|3,V=&lt;&gt;Situation:",$G$1,C$2,$A24,C$3,$J$1)</f>
        <v>0</v>
      </c>
      <c r="D24" s="54">
        <f>_xll.Assistant.XL.RIK_AC("INF02__;INF02@E=1,S=1031,G=0,T=0,P=0:@R=A,S=1000,V={0}:R=B,S=1022,V={1}:R=C,S=1001|1,V={2}:R=D,S=1023,V={3}:R=E,S=1044,V={4}:R=F,S=1012|3,V=&lt;&gt;Situation:",$G$1,D$2,$A24,D$3,$J$1)</f>
        <v>0</v>
      </c>
      <c r="E24" s="55">
        <f t="shared" si="9"/>
        <v>0</v>
      </c>
      <c r="F24" s="56">
        <f t="shared" si="10"/>
        <v>0</v>
      </c>
      <c r="G24" s="377" t="s">
        <v>523</v>
      </c>
      <c r="H24" s="377"/>
      <c r="I24" s="377"/>
      <c r="J24" s="377"/>
      <c r="K24" s="377"/>
      <c r="L24" s="377"/>
      <c r="M24" s="54">
        <f>_xll.Assistant.XL.RIK_AC("INF02__;INF02@E=1,S=1031,G=0,T=0,P=0:@R=A,S=1000,V={0}:R=B,S=1022,V={1}:R=C,S=1001|1,V={2}:R=D,S=1023,V={3}:R=E,S=1044,V={4}:R=F,S=1012|3,V=&lt;&gt;Situation:",$G$1,M$2,$A24,M$3,$J$1)</f>
        <v>-24331.93</v>
      </c>
      <c r="N24" s="54">
        <f>_xll.Assistant.XL.RIK_AC("INF02__;INF02@E=1,S=1031,G=0,T=0,P=0:@R=A,S=1000,V={0}:R=B,S=1022,V={1}:R=C,S=1001|1,V={2}:R=D,S=1023,V={3}:R=E,S=1044,V={4}:R=F,S=1012|3,V=&lt;&gt;Situation:",$G$1,N$2,$A24,N$3,$J$1)</f>
        <v>0</v>
      </c>
      <c r="O24" s="55">
        <f t="shared" si="11"/>
        <v>-24331.93</v>
      </c>
      <c r="P24" s="56">
        <f t="shared" si="12"/>
        <v>0</v>
      </c>
    </row>
    <row r="25" spans="1:16" ht="15.75" x14ac:dyDescent="0.25">
      <c r="A25" t="s">
        <v>152</v>
      </c>
      <c r="B25" s="53" t="s">
        <v>125</v>
      </c>
      <c r="C25" s="54">
        <f>_xll.Assistant.XL.RIK_AC("INF02__;INF02@E=1,S=1031,G=0,T=0,P=0:@R=A,S=1000,V={0}:R=B,S=1022,V={1}:R=C,S=1001|1,V={2}:R=D,S=1023,V={3}:R=E,S=1044,V={4}:R=F,S=1012|3,V=&lt;&gt;Situation:",$G$1,C$2,$A25,C$3,$J$1)</f>
        <v>0</v>
      </c>
      <c r="D25" s="54">
        <f>_xll.Assistant.XL.RIK_AC("INF02__;INF02@E=1,S=1031,G=0,T=0,P=0:@R=A,S=1000,V={0}:R=B,S=1022,V={1}:R=C,S=1001|1,V={2}:R=D,S=1023,V={3}:R=E,S=1044,V={4}:R=F,S=1012|3,V=&lt;&gt;Situation:",$G$1,D$2,$A25,D$3,$J$1)</f>
        <v>0</v>
      </c>
      <c r="E25" s="55">
        <f t="shared" si="9"/>
        <v>0</v>
      </c>
      <c r="F25" s="56">
        <f t="shared" si="10"/>
        <v>0</v>
      </c>
      <c r="G25" s="377" t="s">
        <v>524</v>
      </c>
      <c r="H25" s="377"/>
      <c r="I25" s="377"/>
      <c r="J25" s="377"/>
      <c r="K25" s="377"/>
      <c r="L25" s="377"/>
      <c r="M25" s="54">
        <f>_xll.Assistant.XL.RIK_AC("INF02__;INF02@E=1,S=1031,G=0,T=0,P=0:@R=A,S=1000,V={0}:R=B,S=1022,V={1}:R=C,S=1001|1,V={2}:R=D,S=1023,V={3}:R=E,S=1044,V={4}:R=F,S=1012|3,V=&lt;&gt;Situation:",$G$1,M$2,$A25,M$3,$J$1)</f>
        <v>0</v>
      </c>
      <c r="N25" s="54">
        <f>_xll.Assistant.XL.RIK_AC("INF02__;INF02@E=1,S=1031,G=0,T=0,P=0:@R=A,S=1000,V={0}:R=B,S=1022,V={1}:R=C,S=1001|1,V={2}:R=D,S=1023,V={3}:R=E,S=1044,V={4}:R=F,S=1012|3,V=&lt;&gt;Situation:",$G$1,N$2,$A25,N$3,$J$1)</f>
        <v>0</v>
      </c>
      <c r="O25" s="55">
        <f t="shared" si="11"/>
        <v>0</v>
      </c>
      <c r="P25" s="56">
        <f t="shared" si="12"/>
        <v>0</v>
      </c>
    </row>
    <row r="26" spans="1:16" ht="15" customHeight="1" x14ac:dyDescent="0.25">
      <c r="A26" t="s">
        <v>154</v>
      </c>
      <c r="B26" s="53" t="s">
        <v>125</v>
      </c>
      <c r="C26" s="54">
        <f>_xll.Assistant.XL.RIK_AC("INF02__;INF02@E=1,S=1031,G=0,T=0,P=0:@R=A,S=1000,V={0}:R=B,S=1022,V={1}:R=C,S=1001|1,V={2}:R=D,S=1023,V={3}:R=E,S=1044,V={4}:R=F,S=1012|3,V=&lt;&gt;Situation:",$G$1,C$2,$A26,C$3,$J$1)</f>
        <v>-31972.66</v>
      </c>
      <c r="D26" s="54">
        <f>_xll.Assistant.XL.RIK_AC("INF02__;INF02@E=1,S=1031,G=0,T=0,P=0:@R=A,S=1000,V={0}:R=B,S=1022,V={1}:R=C,S=1001|1,V={2}:R=D,S=1023,V={3}:R=E,S=1044,V={4}:R=F,S=1012|3,V=&lt;&gt;Situation:",$G$1,D$2,$A26,D$3,$J$1)</f>
        <v>0</v>
      </c>
      <c r="E26" s="55">
        <f t="shared" si="9"/>
        <v>-31972.66</v>
      </c>
      <c r="F26" s="56">
        <f t="shared" si="10"/>
        <v>0</v>
      </c>
      <c r="G26" s="377" t="s">
        <v>525</v>
      </c>
      <c r="H26" s="377"/>
      <c r="I26" s="377"/>
      <c r="J26" s="377"/>
      <c r="K26" s="377"/>
      <c r="L26" s="377"/>
      <c r="M26" s="54">
        <f>_xll.Assistant.XL.RIK_AC("INF02__;INF02@E=1,S=1031,G=0,T=0,P=0:@R=A,S=1000,V={0}:R=B,S=1022,V={1}:R=C,S=1001|1,V={2}:R=D,S=1023,V={3}:R=E,S=1044,V={4}:R=F,S=1012|3,V=&lt;&gt;Situation:",$G$1,M$2,$A26,M$3,$J$1)</f>
        <v>-31972.66</v>
      </c>
      <c r="N26" s="54">
        <f>_xll.Assistant.XL.RIK_AC("INF02__;INF02@E=1,S=1031,G=0,T=0,P=0:@R=A,S=1000,V={0}:R=B,S=1022,V={1}:R=C,S=1001|1,V={2}:R=D,S=1023,V={3}:R=E,S=1044,V={4}:R=F,S=1012|3,V=&lt;&gt;Situation:",$G$1,N$2,$A26,N$3,$J$1)</f>
        <v>0</v>
      </c>
      <c r="O26" s="55">
        <f t="shared" si="11"/>
        <v>-31972.66</v>
      </c>
      <c r="P26" s="56">
        <f t="shared" si="12"/>
        <v>0</v>
      </c>
    </row>
    <row r="27" spans="1:16" ht="15.75" x14ac:dyDescent="0.25">
      <c r="A27" t="s">
        <v>155</v>
      </c>
      <c r="B27" s="53" t="s">
        <v>125</v>
      </c>
      <c r="C27" s="54">
        <f>_xll.Assistant.XL.RIK_AC("INF02__;INF02@E=1,S=1031,G=0,T=0,P=0:@R=A,S=1000,V={0}:R=B,S=1022,V={1}:R=C,S=1001|1,V={2}:R=D,S=1023,V={3}:R=E,S=1044,V={4}:R=F,S=1012|3,V=&lt;&gt;Situation:",$G$1,C$2,$A27,C$3,$J$1)</f>
        <v>0</v>
      </c>
      <c r="D27" s="54">
        <f>_xll.Assistant.XL.RIK_AC("INF02__;INF02@E=1,S=1031,G=0,T=0,P=0:@R=A,S=1000,V={0}:R=B,S=1022,V={1}:R=C,S=1001|1,V={2}:R=D,S=1023,V={3}:R=E,S=1044,V={4}:R=F,S=1012|3,V=&lt;&gt;Situation:",$G$1,D$2,$A27,D$3,$J$1)</f>
        <v>0</v>
      </c>
      <c r="E27" s="55">
        <f t="shared" si="9"/>
        <v>0</v>
      </c>
      <c r="F27" s="56">
        <f t="shared" si="10"/>
        <v>0</v>
      </c>
      <c r="G27" s="377" t="s">
        <v>526</v>
      </c>
      <c r="H27" s="377"/>
      <c r="I27" s="377"/>
      <c r="J27" s="377"/>
      <c r="K27" s="377"/>
      <c r="L27" s="377"/>
      <c r="M27" s="54">
        <f>_xll.Assistant.XL.RIK_AC("INF02__;INF02@E=1,S=1031,G=0,T=0,P=0:@R=A,S=1000,V={0}:R=B,S=1022,V={1}:R=C,S=1001|1,V={2}:R=D,S=1023,V={3}:R=E,S=1044,V={4}:R=F,S=1012|3,V=&lt;&gt;Situation:",$G$1,M$2,$A27,M$3,$J$1)</f>
        <v>0</v>
      </c>
      <c r="N27" s="54">
        <f>_xll.Assistant.XL.RIK_AC("INF02__;INF02@E=1,S=1031,G=0,T=0,P=0:@R=A,S=1000,V={0}:R=B,S=1022,V={1}:R=C,S=1001|1,V={2}:R=D,S=1023,V={3}:R=E,S=1044,V={4}:R=F,S=1012|3,V=&lt;&gt;Situation:",$G$1,N$2,$A27,N$3,$J$1)</f>
        <v>0</v>
      </c>
      <c r="O27" s="55">
        <f t="shared" si="11"/>
        <v>0</v>
      </c>
      <c r="P27" s="56">
        <f t="shared" si="12"/>
        <v>0</v>
      </c>
    </row>
    <row r="28" spans="1:16" ht="15" customHeight="1" x14ac:dyDescent="0.25">
      <c r="A28" t="s">
        <v>157</v>
      </c>
      <c r="B28" s="53" t="s">
        <v>125</v>
      </c>
      <c r="C28" s="54">
        <f>_xll.Assistant.XL.RIK_AC("INF02__;INF02@E=1,S=1031,G=0,T=0,P=0:@R=A,S=1000,V={0}:R=B,S=1022,V={1}:R=C,S=1001|1,V={2}:R=D,S=1023,V={3}:R=E,S=1044,V={4}:R=F,S=1012|3,V=&lt;&gt;Situation:",$G$1,C$2,$A28,C$3,$J$1)</f>
        <v>0</v>
      </c>
      <c r="D28" s="54">
        <f>_xll.Assistant.XL.RIK_AC("INF02__;INF02@E=1,S=1031,G=0,T=0,P=0:@R=A,S=1000,V={0}:R=B,S=1022,V={1}:R=C,S=1001|1,V={2}:R=D,S=1023,V={3}:R=E,S=1044,V={4}:R=F,S=1012|3,V=&lt;&gt;Situation:",$G$1,D$2,$A28,D$3,$J$1)</f>
        <v>0</v>
      </c>
      <c r="E28" s="55">
        <f t="shared" si="9"/>
        <v>0</v>
      </c>
      <c r="F28" s="56">
        <f t="shared" si="10"/>
        <v>0</v>
      </c>
      <c r="G28" s="377" t="s">
        <v>485</v>
      </c>
      <c r="H28" s="377"/>
      <c r="I28" s="377"/>
      <c r="J28" s="377"/>
      <c r="K28" s="377"/>
      <c r="L28" s="377"/>
      <c r="M28" s="54">
        <f>_xll.Assistant.XL.RIK_AC("INF02__;INF02@E=1,S=1031,G=0,T=0,P=0:@R=A,S=1000,V={0}:R=B,S=1022,V={1}:R=C,S=1001|1,V={2}:R=D,S=1023,V={3}:R=E,S=1044,V={4}:R=F,S=1012|3,V=&lt;&gt;Situation:",$G$1,M$2,$A28,M$3,$J$1)</f>
        <v>0</v>
      </c>
      <c r="N28" s="54">
        <f>_xll.Assistant.XL.RIK_AC("INF02__;INF02@E=1,S=1031,G=0,T=0,P=0:@R=A,S=1000,V={0}:R=B,S=1022,V={1}:R=C,S=1001|1,V={2}:R=D,S=1023,V={3}:R=E,S=1044,V={4}:R=F,S=1012|3,V=&lt;&gt;Situation:",$G$1,N$2,$A28,N$3,$J$1)</f>
        <v>0</v>
      </c>
      <c r="O28" s="55">
        <f t="shared" si="11"/>
        <v>0</v>
      </c>
      <c r="P28" s="56">
        <f t="shared" si="12"/>
        <v>0</v>
      </c>
    </row>
    <row r="29" spans="1:16" ht="17.25" x14ac:dyDescent="0.25">
      <c r="B29" s="53" t="s">
        <v>125</v>
      </c>
      <c r="C29" s="57">
        <f>SUM(C16:C28)</f>
        <v>-1564239.19</v>
      </c>
      <c r="D29" s="57">
        <f>SUM(D16:D28)</f>
        <v>0</v>
      </c>
      <c r="E29" s="58"/>
      <c r="F29" s="59"/>
      <c r="G29" s="378" t="s">
        <v>486</v>
      </c>
      <c r="H29" s="378"/>
      <c r="I29" s="378"/>
      <c r="J29" s="378"/>
      <c r="K29" s="378"/>
      <c r="L29" s="378"/>
      <c r="M29" s="57">
        <f>SUM(M16:M28)</f>
        <v>-2176619.3400000003</v>
      </c>
      <c r="N29" s="57">
        <f>SUM(N16:N28)</f>
        <v>0</v>
      </c>
      <c r="O29" s="58"/>
      <c r="P29" s="59"/>
    </row>
    <row r="30" spans="1:16" ht="17.25" x14ac:dyDescent="0.25">
      <c r="B30" s="53" t="s">
        <v>125</v>
      </c>
      <c r="C30" s="60">
        <f>C15+C29</f>
        <v>-1593979.19</v>
      </c>
      <c r="D30" s="60">
        <f>D15+D29</f>
        <v>0</v>
      </c>
      <c r="E30" s="61"/>
      <c r="F30" s="52"/>
      <c r="G30" s="379" t="s">
        <v>487</v>
      </c>
      <c r="H30" s="379"/>
      <c r="I30" s="379"/>
      <c r="J30" s="379"/>
      <c r="K30" s="379"/>
      <c r="L30" s="379"/>
      <c r="M30" s="60">
        <f>M15+M29</f>
        <v>2060937.77</v>
      </c>
      <c r="N30" s="60">
        <f>N15+N29</f>
        <v>0</v>
      </c>
      <c r="O30" s="61"/>
      <c r="P30" s="52"/>
    </row>
    <row r="31" spans="1:16" ht="15.75" x14ac:dyDescent="0.25">
      <c r="A31" t="s">
        <v>159</v>
      </c>
      <c r="B31" s="53" t="s">
        <v>125</v>
      </c>
      <c r="C31" s="54">
        <f>_xll.Assistant.XL.RIK_AC("INF02__;INF02@E=1,S=1031,G=0,T=0,P=0:@R=A,S=1000,V={0}:R=B,S=1022,V={1}:R=C,S=1001|1,V={2}:R=D,S=1023,V={3}:R=E,S=1044,V={4}:R=F,S=1012|3,V=&lt;&gt;Situation:",$G$1,C$2,$A31,C$3,$J$1)</f>
        <v>0</v>
      </c>
      <c r="D31" s="54">
        <f>_xll.Assistant.XL.RIK_AC("INF02__;INF02@E=1,S=1031,G=0,T=0,P=0:@R=A,S=1000,V={0}:R=B,S=1022,V={1}:R=C,S=1001|1,V={2}:R=D,S=1023,V={3}:R=E,S=1044,V={4}:R=F,S=1012|3,V=&lt;&gt;Situation:",$G$1,D$2,$A31,D$3,$J$1)</f>
        <v>0</v>
      </c>
      <c r="E31" s="55">
        <f t="shared" ref="E31:E38" si="13">C31-D31</f>
        <v>0</v>
      </c>
      <c r="F31" s="56">
        <f t="shared" ref="F31:F38" si="14">IF(D31=0,0,(C31-D31)/D31)</f>
        <v>0</v>
      </c>
      <c r="G31" s="377" t="s">
        <v>488</v>
      </c>
      <c r="H31" s="377"/>
      <c r="I31" s="377"/>
      <c r="J31" s="377"/>
      <c r="K31" s="377"/>
      <c r="L31" s="377"/>
      <c r="M31" s="54">
        <f>_xll.Assistant.XL.RIK_AC("INF02__;INF02@E=1,S=1031,G=0,T=0,P=0:@R=A,S=1000,V={0}:R=B,S=1022,V={1}:R=C,S=1001|1,V={2}:R=D,S=1023,V={3}:R=E,S=1044,V={4}:R=F,S=1012|3,V=&lt;&gt;Situation:",$G$1,M$2,$A31,M$3,$J$1)</f>
        <v>0</v>
      </c>
      <c r="N31" s="54">
        <f>_xll.Assistant.XL.RIK_AC("INF02__;INF02@E=1,S=1031,G=0,T=0,P=0:@R=A,S=1000,V={0}:R=B,S=1022,V={1}:R=C,S=1001|1,V={2}:R=D,S=1023,V={3}:R=E,S=1044,V={4}:R=F,S=1012|3,V=&lt;&gt;Situation:",$G$1,N$2,$A31,N$3,$J$1)</f>
        <v>0</v>
      </c>
      <c r="O31" s="55">
        <f t="shared" ref="O31:O38" si="15">M31-N31</f>
        <v>0</v>
      </c>
      <c r="P31" s="56">
        <f t="shared" ref="P31:P38" si="16">IF(N31=0,0,(M31-N31)/N31)</f>
        <v>0</v>
      </c>
    </row>
    <row r="32" spans="1:16" ht="15.75" x14ac:dyDescent="0.25">
      <c r="A32" t="s">
        <v>161</v>
      </c>
      <c r="B32" s="53" t="s">
        <v>125</v>
      </c>
      <c r="C32" s="54">
        <f>_xll.Assistant.XL.RIK_AC("INF02__;INF02@E=1,S=1031,G=0,T=0,P=0:@R=A,S=1000,V={0}:R=B,S=1022,V={1}:R=C,S=1001|1,V={2}:R=D,S=1023,V={3}:R=E,S=1044,V={4}:R=F,S=1012|3,V=&lt;&gt;Situation:",$G$1,C$2,$A32,C$3,$J$1)</f>
        <v>0</v>
      </c>
      <c r="D32" s="54">
        <f>_xll.Assistant.XL.RIK_AC("INF02__;INF02@E=1,S=1031,G=0,T=0,P=0:@R=A,S=1000,V={0}:R=B,S=1022,V={1}:R=C,S=1001|1,V={2}:R=D,S=1023,V={3}:R=E,S=1044,V={4}:R=F,S=1012|3,V=&lt;&gt;Situation:",$G$1,D$2,$A32,D$3,$J$1)</f>
        <v>0</v>
      </c>
      <c r="E32" s="55">
        <f t="shared" si="13"/>
        <v>0</v>
      </c>
      <c r="F32" s="56">
        <f t="shared" si="14"/>
        <v>0</v>
      </c>
      <c r="G32" s="377" t="s">
        <v>527</v>
      </c>
      <c r="H32" s="377"/>
      <c r="I32" s="377"/>
      <c r="J32" s="377"/>
      <c r="K32" s="377"/>
      <c r="L32" s="377"/>
      <c r="M32" s="54">
        <f>_xll.Assistant.XL.RIK_AC("INF02__;INF02@E=1,S=1031,G=0,T=0,P=0:@R=A,S=1000,V={0}:R=B,S=1022,V={1}:R=C,S=1001|1,V={2}:R=D,S=1023,V={3}:R=E,S=1044,V={4}:R=F,S=1012|3,V=&lt;&gt;Situation:",$G$1,M$2,$A32,M$3,$J$1)</f>
        <v>0</v>
      </c>
      <c r="N32" s="54">
        <f>_xll.Assistant.XL.RIK_AC("INF02__;INF02@E=1,S=1031,G=0,T=0,P=0:@R=A,S=1000,V={0}:R=B,S=1022,V={1}:R=C,S=1001|1,V={2}:R=D,S=1023,V={3}:R=E,S=1044,V={4}:R=F,S=1012|3,V=&lt;&gt;Situation:",$G$1,N$2,$A32,N$3,$J$1)</f>
        <v>0</v>
      </c>
      <c r="O32" s="55">
        <f t="shared" si="15"/>
        <v>0</v>
      </c>
      <c r="P32" s="56">
        <f t="shared" si="16"/>
        <v>0</v>
      </c>
    </row>
    <row r="33" spans="1:16" ht="15.75" x14ac:dyDescent="0.25">
      <c r="A33" t="s">
        <v>163</v>
      </c>
      <c r="B33" s="53" t="s">
        <v>125</v>
      </c>
      <c r="C33" s="54">
        <f>_xll.Assistant.XL.RIK_AC("INF02__;INF02@E=1,S=1031,G=0,T=0,P=0:@R=A,S=1000,V={0}:R=B,S=1022,V={1}:R=C,S=1001|1,V={2}:R=D,S=1023,V={3}:R=E,S=1044,V={4}:R=F,S=1012|3,V=&lt;&gt;Situation:",$G$1,C$2,$A33,C$3,$J$1)</f>
        <v>0</v>
      </c>
      <c r="D33" s="54">
        <f>_xll.Assistant.XL.RIK_AC("INF02__;INF02@E=1,S=1031,G=0,T=0,P=0:@R=A,S=1000,V={0}:R=B,S=1022,V={1}:R=C,S=1001|1,V={2}:R=D,S=1023,V={3}:R=E,S=1044,V={4}:R=F,S=1012|3,V=&lt;&gt;Situation:",$G$1,D$2,$A33,D$3,$J$1)</f>
        <v>0</v>
      </c>
      <c r="E33" s="55">
        <f t="shared" si="13"/>
        <v>0</v>
      </c>
      <c r="F33" s="56">
        <f t="shared" si="14"/>
        <v>0</v>
      </c>
      <c r="G33" s="377" t="s">
        <v>531</v>
      </c>
      <c r="H33" s="377"/>
      <c r="I33" s="377"/>
      <c r="J33" s="377"/>
      <c r="K33" s="377"/>
      <c r="L33" s="377"/>
      <c r="M33" s="54">
        <f>_xll.Assistant.XL.RIK_AC("INF02__;INF02@E=1,S=1031,G=0,T=0,P=0:@R=A,S=1000,V={0}:R=B,S=1022,V={1}:R=C,S=1001|1,V={2}:R=D,S=1023,V={3}:R=E,S=1044,V={4}:R=F,S=1012|3,V=&lt;&gt;Situation:",$G$1,M$2,$A33,M$3,$J$1)</f>
        <v>0</v>
      </c>
      <c r="N33" s="54">
        <f>_xll.Assistant.XL.RIK_AC("INF02__;INF02@E=1,S=1031,G=0,T=0,P=0:@R=A,S=1000,V={0}:R=B,S=1022,V={1}:R=C,S=1001|1,V={2}:R=D,S=1023,V={3}:R=E,S=1044,V={4}:R=F,S=1012|3,V=&lt;&gt;Situation:",$G$1,N$2,$A33,N$3,$J$1)</f>
        <v>0</v>
      </c>
      <c r="O33" s="55">
        <f t="shared" si="15"/>
        <v>0</v>
      </c>
      <c r="P33" s="56">
        <f t="shared" si="16"/>
        <v>0</v>
      </c>
    </row>
    <row r="34" spans="1:16" ht="15.75" x14ac:dyDescent="0.25">
      <c r="A34" t="s">
        <v>165</v>
      </c>
      <c r="B34" s="53" t="s">
        <v>125</v>
      </c>
      <c r="C34" s="54">
        <f>_xll.Assistant.XL.RIK_AC("INF02__;INF02@E=1,S=1031,G=0,T=0,P=0:@R=A,S=1000,V={0}:R=B,S=1022,V={1}:R=C,S=1001|1,V={2}:R=D,S=1023,V={3}:R=E,S=1044,V={4}:R=F,S=1012|3,V=&lt;&gt;Situation:",$G$1,C$2,$A34,C$3,$J$1)</f>
        <v>0</v>
      </c>
      <c r="D34" s="54">
        <f>_xll.Assistant.XL.RIK_AC("INF02__;INF02@E=1,S=1031,G=0,T=0,P=0:@R=A,S=1000,V={0}:R=B,S=1022,V={1}:R=C,S=1001|1,V={2}:R=D,S=1023,V={3}:R=E,S=1044,V={4}:R=F,S=1012|3,V=&lt;&gt;Situation:",$G$1,D$2,$A34,D$3,$J$1)</f>
        <v>0</v>
      </c>
      <c r="E34" s="55">
        <f t="shared" si="13"/>
        <v>0</v>
      </c>
      <c r="F34" s="56">
        <f t="shared" si="14"/>
        <v>0</v>
      </c>
      <c r="G34" s="377" t="s">
        <v>528</v>
      </c>
      <c r="H34" s="377"/>
      <c r="I34" s="377"/>
      <c r="J34" s="377"/>
      <c r="K34" s="377"/>
      <c r="L34" s="377"/>
      <c r="M34" s="54">
        <f>_xll.Assistant.XL.RIK_AC("INF02__;INF02@E=1,S=1031,G=0,T=0,P=0:@R=A,S=1000,V={0}:R=B,S=1022,V={1}:R=C,S=1001|1,V={2}:R=D,S=1023,V={3}:R=E,S=1044,V={4}:R=F,S=1012|3,V=&lt;&gt;Situation:",$G$1,M$2,$A34,M$3,$J$1)</f>
        <v>0</v>
      </c>
      <c r="N34" s="54">
        <f>_xll.Assistant.XL.RIK_AC("INF02__;INF02@E=1,S=1031,G=0,T=0,P=0:@R=A,S=1000,V={0}:R=B,S=1022,V={1}:R=C,S=1001|1,V={2}:R=D,S=1023,V={3}:R=E,S=1044,V={4}:R=F,S=1012|3,V=&lt;&gt;Situation:",$G$1,N$2,$A34,N$3,$J$1)</f>
        <v>0</v>
      </c>
      <c r="O34" s="55">
        <f t="shared" si="15"/>
        <v>0</v>
      </c>
      <c r="P34" s="56">
        <f t="shared" si="16"/>
        <v>0</v>
      </c>
    </row>
    <row r="35" spans="1:16" ht="15" customHeight="1" x14ac:dyDescent="0.25">
      <c r="A35" t="s">
        <v>167</v>
      </c>
      <c r="B35" s="53" t="s">
        <v>125</v>
      </c>
      <c r="C35" s="54">
        <f>_xll.Assistant.XL.RIK_AC("INF02__;INF02@E=1,S=1031,G=0,T=0,P=0:@R=A,S=1000,V={0}:R=B,S=1022,V={1}:R=C,S=1001|1,V={2}:R=D,S=1023,V={3}:R=E,S=1044,V={4}:R=F,S=1012|3,V=&lt;&gt;Situation:",$G$1,C$2,$A35,C$3,$J$1)</f>
        <v>0</v>
      </c>
      <c r="D35" s="54">
        <f>_xll.Assistant.XL.RIK_AC("INF02__;INF02@E=1,S=1031,G=0,T=0,P=0:@R=A,S=1000,V={0}:R=B,S=1022,V={1}:R=C,S=1001|1,V={2}:R=D,S=1023,V={3}:R=E,S=1044,V={4}:R=F,S=1012|3,V=&lt;&gt;Situation:",$G$1,D$2,$A35,D$3,$J$1)</f>
        <v>0</v>
      </c>
      <c r="E35" s="55">
        <f t="shared" si="13"/>
        <v>0</v>
      </c>
      <c r="F35" s="56">
        <f t="shared" si="14"/>
        <v>0</v>
      </c>
      <c r="G35" s="377" t="s">
        <v>529</v>
      </c>
      <c r="H35" s="377"/>
      <c r="I35" s="377"/>
      <c r="J35" s="377"/>
      <c r="K35" s="377"/>
      <c r="L35" s="377"/>
      <c r="M35" s="54">
        <f>_xll.Assistant.XL.RIK_AC("INF02__;INF02@E=1,S=1031,G=0,T=0,P=0:@R=A,S=1000,V={0}:R=B,S=1022,V={1}:R=C,S=1001|1,V={2}:R=D,S=1023,V={3}:R=E,S=1044,V={4}:R=F,S=1012|3,V=&lt;&gt;Situation:",$G$1,M$2,$A35,M$3,$J$1)</f>
        <v>0</v>
      </c>
      <c r="N35" s="54">
        <f>_xll.Assistant.XL.RIK_AC("INF02__;INF02@E=1,S=1031,G=0,T=0,P=0:@R=A,S=1000,V={0}:R=B,S=1022,V={1}:R=C,S=1001|1,V={2}:R=D,S=1023,V={3}:R=E,S=1044,V={4}:R=F,S=1012|3,V=&lt;&gt;Situation:",$G$1,N$2,$A35,N$3,$J$1)</f>
        <v>0</v>
      </c>
      <c r="O35" s="55">
        <f t="shared" si="15"/>
        <v>0</v>
      </c>
      <c r="P35" s="56">
        <f t="shared" si="16"/>
        <v>0</v>
      </c>
    </row>
    <row r="36" spans="1:16" ht="15.75" x14ac:dyDescent="0.25">
      <c r="A36" t="s">
        <v>169</v>
      </c>
      <c r="B36" s="53" t="s">
        <v>125</v>
      </c>
      <c r="C36" s="54">
        <f>_xll.Assistant.XL.RIK_AC("INF02__;INF02@E=1,S=1031,G=0,T=0,P=0:@R=A,S=1000,V={0}:R=B,S=1022,V={1}:R=C,S=1001|1,V={2}:R=D,S=1023,V={3}:R=E,S=1044,V={4}:R=F,S=1012|3,V=&lt;&gt;Situation:",$G$1,C$2,$A36,C$3,$J$1)</f>
        <v>0</v>
      </c>
      <c r="D36" s="54">
        <f>_xll.Assistant.XL.RIK_AC("INF02__;INF02@E=1,S=1031,G=0,T=0,P=0:@R=A,S=1000,V={0}:R=B,S=1022,V={1}:R=C,S=1001|1,V={2}:R=D,S=1023,V={3}:R=E,S=1044,V={4}:R=F,S=1012|3,V=&lt;&gt;Situation:",$G$1,D$2,$A36,D$3,$J$1)</f>
        <v>0</v>
      </c>
      <c r="E36" s="55">
        <f t="shared" si="13"/>
        <v>0</v>
      </c>
      <c r="F36" s="56">
        <f t="shared" si="14"/>
        <v>0</v>
      </c>
      <c r="G36" s="377" t="s">
        <v>530</v>
      </c>
      <c r="H36" s="377"/>
      <c r="I36" s="377"/>
      <c r="J36" s="377"/>
      <c r="K36" s="377"/>
      <c r="L36" s="377"/>
      <c r="M36" s="54">
        <f>_xll.Assistant.XL.RIK_AC("INF02__;INF02@E=1,S=1031,G=0,T=0,P=0:@R=A,S=1000,V={0}:R=B,S=1022,V={1}:R=C,S=1001|1,V={2}:R=D,S=1023,V={3}:R=E,S=1044,V={4}:R=F,S=1012|3,V=&lt;&gt;Situation:",$G$1,M$2,$A36,M$3,$J$1)</f>
        <v>0</v>
      </c>
      <c r="N36" s="54">
        <f>_xll.Assistant.XL.RIK_AC("INF02__;INF02@E=1,S=1031,G=0,T=0,P=0:@R=A,S=1000,V={0}:R=B,S=1022,V={1}:R=C,S=1001|1,V={2}:R=D,S=1023,V={3}:R=E,S=1044,V={4}:R=F,S=1012|3,V=&lt;&gt;Situation:",$G$1,N$2,$A36,N$3,$J$1)</f>
        <v>0</v>
      </c>
      <c r="O36" s="55">
        <f t="shared" si="15"/>
        <v>0</v>
      </c>
      <c r="P36" s="56">
        <f t="shared" si="16"/>
        <v>0</v>
      </c>
    </row>
    <row r="37" spans="1:16" ht="15.75" x14ac:dyDescent="0.25">
      <c r="A37" t="s">
        <v>171</v>
      </c>
      <c r="B37" s="53" t="s">
        <v>125</v>
      </c>
      <c r="C37" s="54">
        <f>_xll.Assistant.XL.RIK_AC("INF02__;INF02@E=1,S=1031,G=0,T=0,P=0:@R=A,S=1000,V={0}:R=B,S=1022,V={1}:R=C,S=1001|1,V={2}:R=D,S=1023,V={3}:R=E,S=1044,V={4}:R=F,S=1012|3,V=&lt;&gt;Situation:",$G$1,C$2,$A37,C$3,$J$1)</f>
        <v>0</v>
      </c>
      <c r="D37" s="54">
        <f>_xll.Assistant.XL.RIK_AC("INF02__;INF02@E=1,S=1031,G=0,T=0,P=0:@R=A,S=1000,V={0}:R=B,S=1022,V={1}:R=C,S=1001|1,V={2}:R=D,S=1023,V={3}:R=E,S=1044,V={4}:R=F,S=1012|3,V=&lt;&gt;Situation:",$G$1,D$2,$A37,D$3,$J$1)</f>
        <v>0</v>
      </c>
      <c r="E37" s="55">
        <f t="shared" si="13"/>
        <v>0</v>
      </c>
      <c r="F37" s="56">
        <f t="shared" si="14"/>
        <v>0</v>
      </c>
      <c r="G37" s="377" t="s">
        <v>532</v>
      </c>
      <c r="H37" s="377"/>
      <c r="I37" s="377"/>
      <c r="J37" s="377"/>
      <c r="K37" s="377"/>
      <c r="L37" s="377"/>
      <c r="M37" s="54">
        <f>_xll.Assistant.XL.RIK_AC("INF02__;INF02@E=1,S=1031,G=0,T=0,P=0:@R=A,S=1000,V={0}:R=B,S=1022,V={1}:R=C,S=1001|1,V={2}:R=D,S=1023,V={3}:R=E,S=1044,V={4}:R=F,S=1012|3,V=&lt;&gt;Situation:",$G$1,M$2,$A37,M$3,$J$1)</f>
        <v>0</v>
      </c>
      <c r="N37" s="54">
        <f>_xll.Assistant.XL.RIK_AC("INF02__;INF02@E=1,S=1031,G=0,T=0,P=0:@R=A,S=1000,V={0}:R=B,S=1022,V={1}:R=C,S=1001|1,V={2}:R=D,S=1023,V={3}:R=E,S=1044,V={4}:R=F,S=1012|3,V=&lt;&gt;Situation:",$G$1,N$2,$A37,N$3,$J$1)</f>
        <v>0</v>
      </c>
      <c r="O37" s="55">
        <f t="shared" si="15"/>
        <v>0</v>
      </c>
      <c r="P37" s="56">
        <f t="shared" si="16"/>
        <v>0</v>
      </c>
    </row>
    <row r="38" spans="1:16" ht="15.75" x14ac:dyDescent="0.25">
      <c r="A38" t="s">
        <v>173</v>
      </c>
      <c r="B38" s="53"/>
      <c r="C38" s="54">
        <f>_xll.Assistant.XL.RIK_AC("INF02__;INF02@E=1,S=1031,G=0,T=0,P=0:@R=A,S=1000,V={0}:R=B,S=1022,V={1}:R=C,S=1001|1,V={2}:R=D,S=1023,V={3}:R=E,S=1044,V={4}:R=F,S=1012|3,V=&lt;&gt;Situation:",$G$1,C$2,$A38,C$3,$J$1)</f>
        <v>0</v>
      </c>
      <c r="D38" s="54">
        <f>_xll.Assistant.XL.RIK_AC("INF02__;INF02@E=1,S=1031,G=0,T=0,P=0:@R=A,S=1000,V={0}:R=B,S=1022,V={1}:R=C,S=1001|1,V={2}:R=D,S=1023,V={3}:R=E,S=1044,V={4}:R=F,S=1012|3,V=&lt;&gt;Situation:",$G$1,D$2,$A38,D$3,$J$1)</f>
        <v>0</v>
      </c>
      <c r="E38" s="55">
        <f t="shared" si="13"/>
        <v>0</v>
      </c>
      <c r="F38" s="56">
        <f t="shared" si="14"/>
        <v>0</v>
      </c>
      <c r="G38" s="377" t="s">
        <v>536</v>
      </c>
      <c r="H38" s="377"/>
      <c r="I38" s="377"/>
      <c r="J38" s="377"/>
      <c r="K38" s="377"/>
      <c r="L38" s="377"/>
      <c r="M38" s="54">
        <f>_xll.Assistant.XL.RIK_AC("INF02__;INF02@E=1,S=1031,G=0,T=0,P=0:@R=A,S=1000,V={0}:R=B,S=1022,V={1}:R=C,S=1001|1,V={2}:R=D,S=1023,V={3}:R=E,S=1044,V={4}:R=F,S=1012|3,V=&lt;&gt;Situation:",$G$1,M$2,$A38,M$3,$J$1)</f>
        <v>0</v>
      </c>
      <c r="N38" s="54">
        <f>_xll.Assistant.XL.RIK_AC("INF02__;INF02@E=1,S=1031,G=0,T=0,P=0:@R=A,S=1000,V={0}:R=B,S=1022,V={1}:R=C,S=1001|1,V={2}:R=D,S=1023,V={3}:R=E,S=1044,V={4}:R=F,S=1012|3,V=&lt;&gt;Situation:",$G$1,N$2,$A38,N$3,$J$1)</f>
        <v>0</v>
      </c>
      <c r="O38" s="55">
        <f t="shared" si="15"/>
        <v>0</v>
      </c>
      <c r="P38" s="56">
        <f t="shared" si="16"/>
        <v>0</v>
      </c>
    </row>
    <row r="39" spans="1:16" ht="17.25" x14ac:dyDescent="0.25">
      <c r="B39" s="53" t="s">
        <v>125</v>
      </c>
      <c r="C39" s="57">
        <f t="shared" ref="C39:D39" si="17">SUM(C33:C38)</f>
        <v>0</v>
      </c>
      <c r="D39" s="57">
        <f t="shared" si="17"/>
        <v>0</v>
      </c>
      <c r="E39" s="58"/>
      <c r="F39" s="59"/>
      <c r="G39" s="378" t="s">
        <v>489</v>
      </c>
      <c r="H39" s="378"/>
      <c r="I39" s="378"/>
      <c r="J39" s="378"/>
      <c r="K39" s="378"/>
      <c r="L39" s="378"/>
      <c r="M39" s="57">
        <f>SUM(M33:M38)</f>
        <v>0</v>
      </c>
      <c r="N39" s="57">
        <f>SUM(N33:N38)</f>
        <v>0</v>
      </c>
      <c r="O39" s="58"/>
      <c r="P39" s="59"/>
    </row>
    <row r="40" spans="1:16" ht="15.75" x14ac:dyDescent="0.25">
      <c r="A40" t="s">
        <v>175</v>
      </c>
      <c r="B40" s="53" t="s">
        <v>125</v>
      </c>
      <c r="C40" s="54">
        <f>_xll.Assistant.XL.RIK_AC("INF02__;INF02@E=1,S=1031,G=0,T=0,P=0:@R=A,S=1000,V={0}:R=B,S=1022,V={1}:R=C,S=1001|1,V={2}:R=D,S=1023,V={3}:R=E,S=1044,V={4}:R=F,S=1012|3,V=&lt;&gt;Situation:",$G$1,C$2,$A40,C$3,$J$1)</f>
        <v>0</v>
      </c>
      <c r="D40" s="54">
        <f>_xll.Assistant.XL.RIK_AC("INF02__;INF02@E=1,S=1031,G=0,T=0,P=0:@R=A,S=1000,V={0}:R=B,S=1022,V={1}:R=C,S=1001|1,V={2}:R=D,S=1023,V={3}:R=E,S=1044,V={4}:R=F,S=1012|3,V=&lt;&gt;Situation:",$G$1,D$2,$A40,D$3,$J$1)</f>
        <v>0</v>
      </c>
      <c r="E40" s="55">
        <f t="shared" ref="E40:E43" si="18">C40-D40</f>
        <v>0</v>
      </c>
      <c r="F40" s="56">
        <f t="shared" ref="F40:F43" si="19">IF(D40=0,0,(C40-D40)/D40)</f>
        <v>0</v>
      </c>
      <c r="G40" s="377" t="s">
        <v>533</v>
      </c>
      <c r="H40" s="377"/>
      <c r="I40" s="377"/>
      <c r="J40" s="377"/>
      <c r="K40" s="377"/>
      <c r="L40" s="377"/>
      <c r="M40" s="54">
        <f>_xll.Assistant.XL.RIK_AC("INF02__;INF02@E=1,S=1031,G=0,T=0,P=0:@R=A,S=1000,V={0}:R=B,S=1022,V={1}:R=C,S=1001|1,V={2}:R=D,S=1023,V={3}:R=E,S=1044,V={4}:R=F,S=1012|3,V=&lt;&gt;Situation:",$G$1,M$2,$A40,M$3,$J$1)</f>
        <v>0</v>
      </c>
      <c r="N40" s="54">
        <f>_xll.Assistant.XL.RIK_AC("INF02__;INF02@E=1,S=1031,G=0,T=0,P=0:@R=A,S=1000,V={0}:R=B,S=1022,V={1}:R=C,S=1001|1,V={2}:R=D,S=1023,V={3}:R=E,S=1044,V={4}:R=F,S=1012|3,V=&lt;&gt;Situation:",$G$1,N$2,$A40,N$3,$J$1)</f>
        <v>0</v>
      </c>
      <c r="O40" s="55">
        <f t="shared" ref="O40:O43" si="20">M40-N40</f>
        <v>0</v>
      </c>
      <c r="P40" s="56">
        <f t="shared" ref="P40:P43" si="21">IF(N40=0,0,(M40-N40)/N40)</f>
        <v>0</v>
      </c>
    </row>
    <row r="41" spans="1:16" ht="15.75" x14ac:dyDescent="0.25">
      <c r="A41" t="s">
        <v>177</v>
      </c>
      <c r="B41" s="53" t="s">
        <v>125</v>
      </c>
      <c r="C41" s="54">
        <f>_xll.Assistant.XL.RIK_AC("INF02__;INF02@E=1,S=1031,G=0,T=0,P=0:@R=A,S=1000,V={0}:R=B,S=1022,V={1}:R=C,S=1001|1,V={2}:R=D,S=1023,V={3}:R=E,S=1044,V={4}:R=F,S=1012|3,V=&lt;&gt;Situation:",$G$1,C$2,$A41,C$3,$J$1)</f>
        <v>0</v>
      </c>
      <c r="D41" s="54">
        <f>_xll.Assistant.XL.RIK_AC("INF02__;INF02@E=1,S=1031,G=0,T=0,P=0:@R=A,S=1000,V={0}:R=B,S=1022,V={1}:R=C,S=1001|1,V={2}:R=D,S=1023,V={3}:R=E,S=1044,V={4}:R=F,S=1012|3,V=&lt;&gt;Situation:",$G$1,D$2,$A41,D$3,$J$1)</f>
        <v>0</v>
      </c>
      <c r="E41" s="55">
        <f t="shared" si="18"/>
        <v>0</v>
      </c>
      <c r="F41" s="56">
        <f t="shared" si="19"/>
        <v>0</v>
      </c>
      <c r="G41" s="377" t="s">
        <v>534</v>
      </c>
      <c r="H41" s="377"/>
      <c r="I41" s="377"/>
      <c r="J41" s="377"/>
      <c r="K41" s="377"/>
      <c r="L41" s="377"/>
      <c r="M41" s="54">
        <f>_xll.Assistant.XL.RIK_AC("INF02__;INF02@E=1,S=1031,G=0,T=0,P=0:@R=A,S=1000,V={0}:R=B,S=1022,V={1}:R=C,S=1001|1,V={2}:R=D,S=1023,V={3}:R=E,S=1044,V={4}:R=F,S=1012|3,V=&lt;&gt;Situation:",$G$1,M$2,$A41,M$3,$J$1)</f>
        <v>0</v>
      </c>
      <c r="N41" s="54">
        <f>_xll.Assistant.XL.RIK_AC("INF02__;INF02@E=1,S=1031,G=0,T=0,P=0:@R=A,S=1000,V={0}:R=B,S=1022,V={1}:R=C,S=1001|1,V={2}:R=D,S=1023,V={3}:R=E,S=1044,V={4}:R=F,S=1012|3,V=&lt;&gt;Situation:",$G$1,N$2,$A41,N$3,$J$1)</f>
        <v>0</v>
      </c>
      <c r="O41" s="55">
        <f t="shared" si="20"/>
        <v>0</v>
      </c>
      <c r="P41" s="56">
        <f t="shared" si="21"/>
        <v>0</v>
      </c>
    </row>
    <row r="42" spans="1:16" ht="15" customHeight="1" x14ac:dyDescent="0.25">
      <c r="A42" t="s">
        <v>179</v>
      </c>
      <c r="B42" s="53" t="s">
        <v>125</v>
      </c>
      <c r="C42" s="54">
        <f>_xll.Assistant.XL.RIK_AC("INF02__;INF02@E=1,S=1031,G=0,T=0,P=0:@R=A,S=1000,V={0}:R=B,S=1022,V={1}:R=C,S=1001|1,V={2}:R=D,S=1023,V={3}:R=E,S=1044,V={4}:R=F,S=1012|3,V=&lt;&gt;Situation:",$G$1,C$2,$A42,C$3,$J$1)</f>
        <v>0</v>
      </c>
      <c r="D42" s="54">
        <f>_xll.Assistant.XL.RIK_AC("INF02__;INF02@E=1,S=1031,G=0,T=0,P=0:@R=A,S=1000,V={0}:R=B,S=1022,V={1}:R=C,S=1001|1,V={2}:R=D,S=1023,V={3}:R=E,S=1044,V={4}:R=F,S=1012|3,V=&lt;&gt;Situation:",$G$1,D$2,$A42,D$3,$J$1)</f>
        <v>0</v>
      </c>
      <c r="E42" s="55">
        <f t="shared" si="18"/>
        <v>0</v>
      </c>
      <c r="F42" s="56">
        <f t="shared" si="19"/>
        <v>0</v>
      </c>
      <c r="G42" s="377" t="s">
        <v>535</v>
      </c>
      <c r="H42" s="377"/>
      <c r="I42" s="377"/>
      <c r="J42" s="377"/>
      <c r="K42" s="377"/>
      <c r="L42" s="377"/>
      <c r="M42" s="54">
        <f>_xll.Assistant.XL.RIK_AC("INF02__;INF02@E=1,S=1031,G=0,T=0,P=0:@R=A,S=1000,V={0}:R=B,S=1022,V={1}:R=C,S=1001|1,V={2}:R=D,S=1023,V={3}:R=E,S=1044,V={4}:R=F,S=1012|3,V=&lt;&gt;Situation:",$G$1,M$2,$A42,M$3,$J$1)</f>
        <v>0</v>
      </c>
      <c r="N42" s="54">
        <f>_xll.Assistant.XL.RIK_AC("INF02__;INF02@E=1,S=1031,G=0,T=0,P=0:@R=A,S=1000,V={0}:R=B,S=1022,V={1}:R=C,S=1001|1,V={2}:R=D,S=1023,V={3}:R=E,S=1044,V={4}:R=F,S=1012|3,V=&lt;&gt;Situation:",$G$1,N$2,$A42,N$3,$J$1)</f>
        <v>0</v>
      </c>
      <c r="O42" s="55">
        <f t="shared" si="20"/>
        <v>0</v>
      </c>
      <c r="P42" s="56">
        <f t="shared" si="21"/>
        <v>0</v>
      </c>
    </row>
    <row r="43" spans="1:16" ht="15.75" x14ac:dyDescent="0.25">
      <c r="A43" t="s">
        <v>181</v>
      </c>
      <c r="B43" s="53" t="s">
        <v>125</v>
      </c>
      <c r="C43" s="54">
        <f>_xll.Assistant.XL.RIK_AC("INF02__;INF02@E=1,S=1031,G=0,T=0,P=0:@R=A,S=1000,V={0}:R=B,S=1022,V={1}:R=C,S=1001|1,V={2}:R=D,S=1023,V={3}:R=E,S=1044,V={4}:R=F,S=1012|3,V=&lt;&gt;Situation:",$G$1,C$2,$A43,C$3,$J$1)</f>
        <v>0</v>
      </c>
      <c r="D43" s="54">
        <f>_xll.Assistant.XL.RIK_AC("INF02__;INF02@E=1,S=1031,G=0,T=0,P=0:@R=A,S=1000,V={0}:R=B,S=1022,V={1}:R=C,S=1001|1,V={2}:R=D,S=1023,V={3}:R=E,S=1044,V={4}:R=F,S=1012|3,V=&lt;&gt;Situation:",$G$1,D$2,$A43,D$3,$J$1)</f>
        <v>0</v>
      </c>
      <c r="E43" s="55">
        <f t="shared" si="18"/>
        <v>0</v>
      </c>
      <c r="F43" s="56">
        <f t="shared" si="19"/>
        <v>0</v>
      </c>
      <c r="G43" s="377" t="s">
        <v>540</v>
      </c>
      <c r="H43" s="377"/>
      <c r="I43" s="377"/>
      <c r="J43" s="377"/>
      <c r="K43" s="377"/>
      <c r="L43" s="377"/>
      <c r="M43" s="54">
        <f>_xll.Assistant.XL.RIK_AC("INF02__;INF02@E=1,S=1031,G=0,T=0,P=0:@R=A,S=1000,V={0}:R=B,S=1022,V={1}:R=C,S=1001|1,V={2}:R=D,S=1023,V={3}:R=E,S=1044,V={4}:R=F,S=1012|3,V=&lt;&gt;Situation:",$G$1,M$2,$A43,M$3,$J$1)</f>
        <v>0</v>
      </c>
      <c r="N43" s="54">
        <f>_xll.Assistant.XL.RIK_AC("INF02__;INF02@E=1,S=1031,G=0,T=0,P=0:@R=A,S=1000,V={0}:R=B,S=1022,V={1}:R=C,S=1001|1,V={2}:R=D,S=1023,V={3}:R=E,S=1044,V={4}:R=F,S=1012|3,V=&lt;&gt;Situation:",$G$1,N$2,$A43,N$3,$J$1)</f>
        <v>0</v>
      </c>
      <c r="O43" s="55">
        <f t="shared" si="20"/>
        <v>0</v>
      </c>
      <c r="P43" s="56">
        <f t="shared" si="21"/>
        <v>0</v>
      </c>
    </row>
    <row r="44" spans="1:16" ht="17.25" x14ac:dyDescent="0.25">
      <c r="B44" s="53" t="s">
        <v>125</v>
      </c>
      <c r="C44" s="57">
        <f>SUM(C40:C43)</f>
        <v>0</v>
      </c>
      <c r="D44" s="57">
        <f>SUM(D40:D43)</f>
        <v>0</v>
      </c>
      <c r="E44" s="58"/>
      <c r="F44" s="59"/>
      <c r="G44" s="378" t="s">
        <v>490</v>
      </c>
      <c r="H44" s="378"/>
      <c r="I44" s="378"/>
      <c r="J44" s="378"/>
      <c r="K44" s="378"/>
      <c r="L44" s="378"/>
      <c r="M44" s="57">
        <f t="shared" ref="M44:N44" si="22">SUM(M40:M43)</f>
        <v>0</v>
      </c>
      <c r="N44" s="57">
        <f t="shared" si="22"/>
        <v>0</v>
      </c>
      <c r="O44" s="58"/>
      <c r="P44" s="59"/>
    </row>
    <row r="45" spans="1:16" ht="17.25" x14ac:dyDescent="0.25">
      <c r="B45" s="53" t="s">
        <v>125</v>
      </c>
      <c r="C45" s="60">
        <f>C39+C44</f>
        <v>0</v>
      </c>
      <c r="D45" s="60">
        <f>D39+D44</f>
        <v>0</v>
      </c>
      <c r="E45" s="61"/>
      <c r="F45" s="52"/>
      <c r="G45" s="379" t="s">
        <v>491</v>
      </c>
      <c r="H45" s="379"/>
      <c r="I45" s="379"/>
      <c r="J45" s="379"/>
      <c r="K45" s="379"/>
      <c r="L45" s="379"/>
      <c r="M45" s="60">
        <f>M39+M44</f>
        <v>0</v>
      </c>
      <c r="N45" s="60">
        <f>N39+N44</f>
        <v>0</v>
      </c>
      <c r="O45" s="61"/>
      <c r="P45" s="52"/>
    </row>
    <row r="46" spans="1:16" ht="15" customHeight="1" x14ac:dyDescent="0.25">
      <c r="B46" s="53" t="s">
        <v>125</v>
      </c>
      <c r="C46" s="60">
        <f>C30+C31+C32+C45</f>
        <v>-1593979.19</v>
      </c>
      <c r="D46" s="60">
        <f>D30+D31+D32+D45</f>
        <v>0</v>
      </c>
      <c r="E46" s="61"/>
      <c r="F46" s="52"/>
      <c r="G46" s="379" t="s">
        <v>492</v>
      </c>
      <c r="H46" s="379"/>
      <c r="I46" s="379"/>
      <c r="J46" s="379"/>
      <c r="K46" s="379"/>
      <c r="L46" s="379"/>
      <c r="M46" s="60">
        <f>M30+M31+M32+M45</f>
        <v>2060937.77</v>
      </c>
      <c r="N46" s="60">
        <f>N30+N31+N32+N45</f>
        <v>0</v>
      </c>
      <c r="O46" s="61"/>
      <c r="P46" s="52"/>
    </row>
    <row r="47" spans="1:16" ht="15.75" x14ac:dyDescent="0.25">
      <c r="A47" t="s">
        <v>183</v>
      </c>
      <c r="B47" s="53" t="s">
        <v>125</v>
      </c>
      <c r="C47" s="54">
        <f>_xll.Assistant.XL.RIK_AC("INF02__;INF02@E=1,S=1031,G=0,T=0,P=0:@R=A,S=1000,V={0}:R=B,S=1022,V={1}:R=C,S=1001|1,V={2}:R=D,S=1023,V={3}:R=E,S=1044,V={4}:R=F,S=1012|3,V=&lt;&gt;Situation:",$G$1,C$2,$A47,C$3,$J$1)</f>
        <v>0</v>
      </c>
      <c r="D47" s="54">
        <f>_xll.Assistant.XL.RIK_AC("INF02__;INF02@E=1,S=1031,G=0,T=0,P=0:@R=A,S=1000,V={0}:R=B,S=1022,V={1}:R=C,S=1001|1,V={2}:R=D,S=1023,V={3}:R=E,S=1044,V={4}:R=F,S=1012|3,V=&lt;&gt;Situation:",$G$1,D$2,$A47,D$3,$J$1)</f>
        <v>0</v>
      </c>
      <c r="E47" s="55">
        <f t="shared" ref="E47:E49" si="23">C47-D47</f>
        <v>0</v>
      </c>
      <c r="F47" s="56">
        <f t="shared" ref="F47:F49" si="24">IF(D47=0,0,(C47-D47)/D47)</f>
        <v>0</v>
      </c>
      <c r="G47" s="377" t="s">
        <v>537</v>
      </c>
      <c r="H47" s="377"/>
      <c r="I47" s="377"/>
      <c r="J47" s="377"/>
      <c r="K47" s="377"/>
      <c r="L47" s="377"/>
      <c r="M47" s="54">
        <f>_xll.Assistant.XL.RIK_AC("INF02__;INF02@E=1,S=1031,G=0,T=0,P=0:@R=A,S=1000,V={0}:R=B,S=1022,V={1}:R=C,S=1001|1,V={2}:R=D,S=1023,V={3}:R=E,S=1044,V={4}:R=F,S=1012|3,V=&lt;&gt;Situation:",$G$1,M$2,$A47,M$3,$J$1)</f>
        <v>0</v>
      </c>
      <c r="N47" s="54">
        <f>_xll.Assistant.XL.RIK_AC("INF02__;INF02@E=1,S=1031,G=0,T=0,P=0:@R=A,S=1000,V={0}:R=B,S=1022,V={1}:R=C,S=1001|1,V={2}:R=D,S=1023,V={3}:R=E,S=1044,V={4}:R=F,S=1012|3,V=&lt;&gt;Situation:",$G$1,N$2,$A47,N$3,$J$1)</f>
        <v>0</v>
      </c>
      <c r="O47" s="55">
        <f t="shared" ref="O47:O49" si="25">M47-N47</f>
        <v>0</v>
      </c>
      <c r="P47" s="56">
        <f t="shared" ref="P47:P49" si="26">IF(N47=0,0,(M47-N47)/N47)</f>
        <v>0</v>
      </c>
    </row>
    <row r="48" spans="1:16" ht="15.75" x14ac:dyDescent="0.25">
      <c r="A48" t="s">
        <v>185</v>
      </c>
      <c r="B48" s="53" t="s">
        <v>125</v>
      </c>
      <c r="C48" s="54">
        <f>_xll.Assistant.XL.RIK_AC("INF02__;INF02@E=1,S=1031,G=0,T=0,P=0:@R=A,S=1000,V={0}:R=B,S=1022,V={1}:R=C,S=1001|1,V={2}:R=D,S=1023,V={3}:R=E,S=1044,V={4}:R=F,S=1012|3,V=&lt;&gt;Situation:",$G$1,C$2,$A48,C$3,$J$1)</f>
        <v>0</v>
      </c>
      <c r="D48" s="54">
        <f>_xll.Assistant.XL.RIK_AC("INF02__;INF02@E=1,S=1031,G=0,T=0,P=0:@R=A,S=1000,V={0}:R=B,S=1022,V={1}:R=C,S=1001|1,V={2}:R=D,S=1023,V={3}:R=E,S=1044,V={4}:R=F,S=1012|3,V=&lt;&gt;Situation:",$G$1,D$2,$A48,D$3,$J$1)</f>
        <v>0</v>
      </c>
      <c r="E48" s="55">
        <f t="shared" si="23"/>
        <v>0</v>
      </c>
      <c r="F48" s="56">
        <f t="shared" si="24"/>
        <v>0</v>
      </c>
      <c r="G48" s="377" t="s">
        <v>538</v>
      </c>
      <c r="H48" s="377"/>
      <c r="I48" s="377"/>
      <c r="J48" s="377"/>
      <c r="K48" s="377"/>
      <c r="L48" s="377"/>
      <c r="M48" s="54">
        <f>_xll.Assistant.XL.RIK_AC("INF02__;INF02@E=1,S=1031,G=0,T=0,P=0:@R=A,S=1000,V={0}:R=B,S=1022,V={1}:R=C,S=1001|1,V={2}:R=D,S=1023,V={3}:R=E,S=1044,V={4}:R=F,S=1012|3,V=&lt;&gt;Situation:",$G$1,M$2,$A48,M$3,$J$1)</f>
        <v>0</v>
      </c>
      <c r="N48" s="54">
        <f>_xll.Assistant.XL.RIK_AC("INF02__;INF02@E=1,S=1031,G=0,T=0,P=0:@R=A,S=1000,V={0}:R=B,S=1022,V={1}:R=C,S=1001|1,V={2}:R=D,S=1023,V={3}:R=E,S=1044,V={4}:R=F,S=1012|3,V=&lt;&gt;Situation:",$G$1,N$2,$A48,N$3,$J$1)</f>
        <v>0</v>
      </c>
      <c r="O48" s="55">
        <f t="shared" si="25"/>
        <v>0</v>
      </c>
      <c r="P48" s="56">
        <f t="shared" si="26"/>
        <v>0</v>
      </c>
    </row>
    <row r="49" spans="1:16" ht="15.75" x14ac:dyDescent="0.25">
      <c r="A49" t="s">
        <v>187</v>
      </c>
      <c r="B49" s="53" t="s">
        <v>125</v>
      </c>
      <c r="C49" s="54">
        <f>_xll.Assistant.XL.RIK_AC("INF02__;INF02@E=1,S=1031,G=0,T=0,P=0:@R=A,S=1000,V={0}:R=B,S=1022,V={1}:R=C,S=1001|1,V={2}:R=D,S=1023,V={3}:R=E,S=1044,V={4}:R=F,S=1012|3,V=&lt;&gt;Situation:",$G$1,C$2,$A49,C$3,$J$1)</f>
        <v>0</v>
      </c>
      <c r="D49" s="54">
        <f>_xll.Assistant.XL.RIK_AC("INF02__;INF02@E=1,S=1031,G=0,T=0,P=0:@R=A,S=1000,V={0}:R=B,S=1022,V={1}:R=C,S=1001|1,V={2}:R=D,S=1023,V={3}:R=E,S=1044,V={4}:R=F,S=1012|3,V=&lt;&gt;Situation:",$G$1,D$2,$A49,D$3,$J$1)</f>
        <v>0</v>
      </c>
      <c r="E49" s="55">
        <f t="shared" si="23"/>
        <v>0</v>
      </c>
      <c r="F49" s="56">
        <f t="shared" si="24"/>
        <v>0</v>
      </c>
      <c r="G49" s="377" t="s">
        <v>530</v>
      </c>
      <c r="H49" s="377"/>
      <c r="I49" s="377"/>
      <c r="J49" s="377"/>
      <c r="K49" s="377"/>
      <c r="L49" s="377"/>
      <c r="M49" s="54">
        <f>_xll.Assistant.XL.RIK_AC("INF02__;INF02@E=1,S=1031,G=0,T=0,P=0:@R=A,S=1000,V={0}:R=B,S=1022,V={1}:R=C,S=1001|1,V={2}:R=D,S=1023,V={3}:R=E,S=1044,V={4}:R=F,S=1012|3,V=&lt;&gt;Situation:",$G$1,M$2,$A49,M$3,$J$1)</f>
        <v>0</v>
      </c>
      <c r="N49" s="54">
        <f>_xll.Assistant.XL.RIK_AC("INF02__;INF02@E=1,S=1031,G=0,T=0,P=0:@R=A,S=1000,V={0}:R=B,S=1022,V={1}:R=C,S=1001|1,V={2}:R=D,S=1023,V={3}:R=E,S=1044,V={4}:R=F,S=1012|3,V=&lt;&gt;Situation:",$G$1,N$2,$A49,N$3,$J$1)</f>
        <v>0</v>
      </c>
      <c r="O49" s="55">
        <f t="shared" si="25"/>
        <v>0</v>
      </c>
      <c r="P49" s="56">
        <f t="shared" si="26"/>
        <v>0</v>
      </c>
    </row>
    <row r="50" spans="1:16" ht="17.25" x14ac:dyDescent="0.25">
      <c r="B50" s="53" t="s">
        <v>125</v>
      </c>
      <c r="C50" s="57">
        <f>SUM(C47:C49)</f>
        <v>0</v>
      </c>
      <c r="D50" s="57">
        <f t="shared" ref="D50" si="27">SUM(D47:D49)</f>
        <v>0</v>
      </c>
      <c r="E50" s="58"/>
      <c r="F50" s="59"/>
      <c r="G50" s="378" t="s">
        <v>493</v>
      </c>
      <c r="H50" s="378"/>
      <c r="I50" s="378"/>
      <c r="J50" s="378"/>
      <c r="K50" s="378"/>
      <c r="L50" s="378"/>
      <c r="M50" s="57">
        <f t="shared" ref="M50:N50" si="28">SUM(M47:M49)</f>
        <v>0</v>
      </c>
      <c r="N50" s="57">
        <f t="shared" si="28"/>
        <v>0</v>
      </c>
      <c r="O50" s="58"/>
      <c r="P50" s="59"/>
    </row>
    <row r="51" spans="1:16" ht="15.75" x14ac:dyDescent="0.25">
      <c r="A51" t="s">
        <v>188</v>
      </c>
      <c r="B51" s="53" t="s">
        <v>125</v>
      </c>
      <c r="C51" s="54">
        <f>_xll.Assistant.XL.RIK_AC("INF02__;INF02@E=1,S=1031,G=0,T=0,P=0:@R=A,S=1000,V={0}:R=B,S=1022,V={1}:R=C,S=1001|1,V={2}:R=D,S=1023,V={3}:R=E,S=1044,V={4}:R=F,S=1012|3,V=&lt;&gt;Situation:",$G$1,C$2,$A51,C$3,$J$1)</f>
        <v>0</v>
      </c>
      <c r="D51" s="54">
        <f>_xll.Assistant.XL.RIK_AC("INF02__;INF02@E=1,S=1031,G=0,T=0,P=0:@R=A,S=1000,V={0}:R=B,S=1022,V={1}:R=C,S=1001|1,V={2}:R=D,S=1023,V={3}:R=E,S=1044,V={4}:R=F,S=1012|3,V=&lt;&gt;Situation:",$G$1,D$2,$A51,D$3,$J$1)</f>
        <v>0</v>
      </c>
      <c r="E51" s="55">
        <f t="shared" ref="E51:E53" si="29">C51-D51</f>
        <v>0</v>
      </c>
      <c r="F51" s="56">
        <f t="shared" ref="F51:F53" si="30">IF(D51=0,0,(C51-D51)/D51)</f>
        <v>0</v>
      </c>
      <c r="G51" s="377" t="s">
        <v>494</v>
      </c>
      <c r="H51" s="377"/>
      <c r="I51" s="377"/>
      <c r="J51" s="377"/>
      <c r="K51" s="377"/>
      <c r="L51" s="377"/>
      <c r="M51" s="54">
        <f>_xll.Assistant.XL.RIK_AC("INF02__;INF02@E=1,S=1031,G=0,T=0,P=0:@R=A,S=1000,V={0}:R=B,S=1022,V={1}:R=C,S=1001|1,V={2}:R=D,S=1023,V={3}:R=E,S=1044,V={4}:R=F,S=1012|3,V=&lt;&gt;Situation:",$G$1,M$2,$A51,M$3,$J$1)</f>
        <v>0</v>
      </c>
      <c r="N51" s="54">
        <f>_xll.Assistant.XL.RIK_AC("INF02__;INF02@E=1,S=1031,G=0,T=0,P=0:@R=A,S=1000,V={0}:R=B,S=1022,V={1}:R=C,S=1001|1,V={2}:R=D,S=1023,V={3}:R=E,S=1044,V={4}:R=F,S=1012|3,V=&lt;&gt;Situation:",$G$1,N$2,$A51,N$3,$J$1)</f>
        <v>0</v>
      </c>
      <c r="O51" s="55">
        <f t="shared" ref="O51:O53" si="31">M51-N51</f>
        <v>0</v>
      </c>
      <c r="P51" s="56">
        <f t="shared" ref="P51:P53" si="32">IF(N51=0,0,(M51-N51)/N51)</f>
        <v>0</v>
      </c>
    </row>
    <row r="52" spans="1:16" ht="15.75" x14ac:dyDescent="0.25">
      <c r="A52" t="s">
        <v>190</v>
      </c>
      <c r="B52" s="53" t="s">
        <v>125</v>
      </c>
      <c r="C52" s="54">
        <f>_xll.Assistant.XL.RIK_AC("INF02__;INF02@E=1,S=1031,G=0,T=0,P=0:@R=A,S=1000,V={0}:R=B,S=1022,V={1}:R=C,S=1001|1,V={2}:R=D,S=1023,V={3}:R=E,S=1044,V={4}:R=F,S=1012|3,V=&lt;&gt;Situation:",$G$1,C$2,$A52,C$3,$J$1)</f>
        <v>0</v>
      </c>
      <c r="D52" s="54">
        <f>_xll.Assistant.XL.RIK_AC("INF02__;INF02@E=1,S=1031,G=0,T=0,P=0:@R=A,S=1000,V={0}:R=B,S=1022,V={1}:R=C,S=1001|1,V={2}:R=D,S=1023,V={3}:R=E,S=1044,V={4}:R=F,S=1012|3,V=&lt;&gt;Situation:",$G$1,D$2,$A52,D$3,$J$1)</f>
        <v>0</v>
      </c>
      <c r="E52" s="55">
        <f t="shared" si="29"/>
        <v>0</v>
      </c>
      <c r="F52" s="56">
        <f t="shared" si="30"/>
        <v>0</v>
      </c>
      <c r="G52" s="377" t="s">
        <v>495</v>
      </c>
      <c r="H52" s="377"/>
      <c r="I52" s="377"/>
      <c r="J52" s="377"/>
      <c r="K52" s="377"/>
      <c r="L52" s="377"/>
      <c r="M52" s="54">
        <f>_xll.Assistant.XL.RIK_AC("INF02__;INF02@E=1,S=1031,G=0,T=0,P=0:@R=A,S=1000,V={0}:R=B,S=1022,V={1}:R=C,S=1001|1,V={2}:R=D,S=1023,V={3}:R=E,S=1044,V={4}:R=F,S=1012|3,V=&lt;&gt;Situation:",$G$1,M$2,$A52,M$3,$J$1)</f>
        <v>0</v>
      </c>
      <c r="N52" s="54">
        <f>_xll.Assistant.XL.RIK_AC("INF02__;INF02@E=1,S=1031,G=0,T=0,P=0:@R=A,S=1000,V={0}:R=B,S=1022,V={1}:R=C,S=1001|1,V={2}:R=D,S=1023,V={3}:R=E,S=1044,V={4}:R=F,S=1012|3,V=&lt;&gt;Situation:",$G$1,N$2,$A52,N$3,$J$1)</f>
        <v>0</v>
      </c>
      <c r="O52" s="55">
        <f t="shared" si="31"/>
        <v>0</v>
      </c>
      <c r="P52" s="56">
        <f t="shared" si="32"/>
        <v>0</v>
      </c>
    </row>
    <row r="53" spans="1:16" ht="15.75" x14ac:dyDescent="0.25">
      <c r="A53" t="s">
        <v>192</v>
      </c>
      <c r="B53" s="53" t="s">
        <v>125</v>
      </c>
      <c r="C53" s="54">
        <f>_xll.Assistant.XL.RIK_AC("INF02__;INF02@E=1,S=1031,G=0,T=0,P=0:@R=A,S=1000,V={0}:R=B,S=1022,V={1}:R=C,S=1001|1,V={2}:R=D,S=1023,V={3}:R=E,S=1044,V={4}:R=F,S=1012|3,V=&lt;&gt;Situation:",$G$1,C$2,$A53,C$3,$J$1)</f>
        <v>0</v>
      </c>
      <c r="D53" s="54">
        <f>_xll.Assistant.XL.RIK_AC("INF02__;INF02@E=1,S=1031,G=0,T=0,P=0:@R=A,S=1000,V={0}:R=B,S=1022,V={1}:R=C,S=1001|1,V={2}:R=D,S=1023,V={3}:R=E,S=1044,V={4}:R=F,S=1012|3,V=&lt;&gt;Situation:",$G$1,D$2,$A53,D$3,$J$1)</f>
        <v>0</v>
      </c>
      <c r="E53" s="55">
        <f t="shared" si="29"/>
        <v>0</v>
      </c>
      <c r="F53" s="56">
        <f t="shared" si="30"/>
        <v>0</v>
      </c>
      <c r="G53" s="377" t="s">
        <v>539</v>
      </c>
      <c r="H53" s="377"/>
      <c r="I53" s="377"/>
      <c r="J53" s="377"/>
      <c r="K53" s="377"/>
      <c r="L53" s="377"/>
      <c r="M53" s="54">
        <f>_xll.Assistant.XL.RIK_AC("INF02__;INF02@E=1,S=1031,G=0,T=0,P=0:@R=A,S=1000,V={0}:R=B,S=1022,V={1}:R=C,S=1001|1,V={2}:R=D,S=1023,V={3}:R=E,S=1044,V={4}:R=F,S=1012|3,V=&lt;&gt;Situation:",$G$1,M$2,$A53,M$3,$J$1)</f>
        <v>-69.44</v>
      </c>
      <c r="N53" s="54">
        <f>_xll.Assistant.XL.RIK_AC("INF02__;INF02@E=1,S=1031,G=0,T=0,P=0:@R=A,S=1000,V={0}:R=B,S=1022,V={1}:R=C,S=1001|1,V={2}:R=D,S=1023,V={3}:R=E,S=1044,V={4}:R=F,S=1012|3,V=&lt;&gt;Situation:",$G$1,N$2,$A53,N$3,$J$1)</f>
        <v>0</v>
      </c>
      <c r="O53" s="55">
        <f t="shared" si="31"/>
        <v>-69.44</v>
      </c>
      <c r="P53" s="56">
        <f t="shared" si="32"/>
        <v>0</v>
      </c>
    </row>
    <row r="54" spans="1:16" ht="17.25" x14ac:dyDescent="0.25">
      <c r="B54" s="53" t="s">
        <v>125</v>
      </c>
      <c r="C54" s="57">
        <f>SUM(C51:C53)</f>
        <v>0</v>
      </c>
      <c r="D54" s="57">
        <f>SUM(D51:D53)</f>
        <v>0</v>
      </c>
      <c r="E54" s="58"/>
      <c r="F54" s="59"/>
      <c r="G54" s="378" t="s">
        <v>496</v>
      </c>
      <c r="H54" s="378"/>
      <c r="I54" s="378"/>
      <c r="J54" s="378"/>
      <c r="K54" s="378"/>
      <c r="L54" s="378"/>
      <c r="M54" s="57">
        <f t="shared" ref="M54:N54" si="33">SUM(M51:M53)</f>
        <v>-69.44</v>
      </c>
      <c r="N54" s="57">
        <f t="shared" si="33"/>
        <v>0</v>
      </c>
      <c r="O54" s="58"/>
      <c r="P54" s="59"/>
    </row>
    <row r="55" spans="1:16" ht="17.25" x14ac:dyDescent="0.25">
      <c r="B55" s="53" t="s">
        <v>125</v>
      </c>
      <c r="C55" s="60">
        <f>C50+C54</f>
        <v>0</v>
      </c>
      <c r="D55" s="60">
        <f t="shared" ref="D55" si="34">D50+D54</f>
        <v>0</v>
      </c>
      <c r="E55" s="61"/>
      <c r="F55" s="52"/>
      <c r="G55" s="379" t="s">
        <v>497</v>
      </c>
      <c r="H55" s="379"/>
      <c r="I55" s="379"/>
      <c r="J55" s="379"/>
      <c r="K55" s="379"/>
      <c r="L55" s="379"/>
      <c r="M55" s="60">
        <f t="shared" ref="M55:N55" si="35">M50+M54</f>
        <v>-69.44</v>
      </c>
      <c r="N55" s="60">
        <f t="shared" si="35"/>
        <v>0</v>
      </c>
      <c r="O55" s="61"/>
      <c r="P55" s="52"/>
    </row>
    <row r="56" spans="1:16" ht="15.75" x14ac:dyDescent="0.25">
      <c r="A56" t="s">
        <v>193</v>
      </c>
      <c r="B56" s="53" t="s">
        <v>125</v>
      </c>
      <c r="C56" s="54">
        <f>_xll.Assistant.XL.RIK_AC("INF02__;INF02@E=1,S=1031,G=0,T=0,P=0:@R=A,S=1000,V={0}:R=B,S=1022,V={1}:R=C,S=1001|1,V={2}:R=D,S=1023,V={3}:R=E,S=1044,V={4}:R=F,S=1012|3,V=&lt;&gt;Situation:",$G$1,C$2,$A56,C$3,$J$1)</f>
        <v>0</v>
      </c>
      <c r="D56" s="54">
        <f>_xll.Assistant.XL.RIK_AC("INF02__;INF02@E=1,S=1031,G=0,T=0,P=0:@R=A,S=1000,V={0}:R=B,S=1022,V={1}:R=C,S=1001|1,V={2}:R=D,S=1023,V={3}:R=E,S=1044,V={4}:R=F,S=1012|3,V=&lt;&gt;Situation:",$G$1,D$2,$A56,D$3,$J$1)</f>
        <v>0</v>
      </c>
      <c r="E56" s="55">
        <f t="shared" ref="E56:E57" si="36">C56-D56</f>
        <v>0</v>
      </c>
      <c r="F56" s="56">
        <f t="shared" ref="F56:F57" si="37">IF(D56=0,0,(C56-D56)/D56)</f>
        <v>0</v>
      </c>
      <c r="G56" s="377" t="s">
        <v>498</v>
      </c>
      <c r="H56" s="377"/>
      <c r="I56" s="377"/>
      <c r="J56" s="377"/>
      <c r="K56" s="377"/>
      <c r="L56" s="377"/>
      <c r="M56" s="54">
        <f>_xll.Assistant.XL.RIK_AC("INF02__;INF02@E=1,S=1031,G=0,T=0,P=0:@R=A,S=1000,V={0}:R=B,S=1022,V={1}:R=C,S=1001|1,V={2}:R=D,S=1023,V={3}:R=E,S=1044,V={4}:R=F,S=1012|3,V=&lt;&gt;Situation:",$G$1,M$2,$A56,M$3,$J$1)</f>
        <v>0</v>
      </c>
      <c r="N56" s="54">
        <f>_xll.Assistant.XL.RIK_AC("INF02__;INF02@E=1,S=1031,G=0,T=0,P=0:@R=A,S=1000,V={0}:R=B,S=1022,V={1}:R=C,S=1001|1,V={2}:R=D,S=1023,V={3}:R=E,S=1044,V={4}:R=F,S=1012|3,V=&lt;&gt;Situation:",$G$1,N$2,$A56,N$3,$J$1)</f>
        <v>0</v>
      </c>
      <c r="O56" s="55">
        <f t="shared" ref="O56:O57" si="38">M56-N56</f>
        <v>0</v>
      </c>
      <c r="P56" s="56">
        <f t="shared" ref="P56:P57" si="39">IF(N56=0,0,(M56-N56)/N56)</f>
        <v>0</v>
      </c>
    </row>
    <row r="57" spans="1:16" ht="15.75" x14ac:dyDescent="0.25">
      <c r="A57" t="s">
        <v>195</v>
      </c>
      <c r="B57" s="53" t="s">
        <v>125</v>
      </c>
      <c r="C57" s="54">
        <f>_xll.Assistant.XL.RIK_AC("INF02__;INF02@E=1,S=1031,G=0,T=0,P=0:@R=A,S=1000,V={0}:R=B,S=1022,V={1}:R=C,S=1001|1,V={2}:R=D,S=1023,V={3}:R=E,S=1044,V={4}:R=F,S=1012|3,V=&lt;&gt;Situation:",$G$1,C$2,$A57,C$3,$J$1)</f>
        <v>0</v>
      </c>
      <c r="D57" s="54">
        <f>_xll.Assistant.XL.RIK_AC("INF02__;INF02@E=1,S=1031,G=0,T=0,P=0:@R=A,S=1000,V={0}:R=B,S=1022,V={1}:R=C,S=1001|1,V={2}:R=D,S=1023,V={3}:R=E,S=1044,V={4}:R=F,S=1012|3,V=&lt;&gt;Situation:",$G$1,D$2,$A57,D$3,$J$1)</f>
        <v>0</v>
      </c>
      <c r="E57" s="55">
        <f t="shared" si="36"/>
        <v>0</v>
      </c>
      <c r="F57" s="56">
        <f t="shared" si="37"/>
        <v>0</v>
      </c>
      <c r="G57" s="377" t="s">
        <v>499</v>
      </c>
      <c r="H57" s="377"/>
      <c r="I57" s="377"/>
      <c r="J57" s="377"/>
      <c r="K57" s="377"/>
      <c r="L57" s="377"/>
      <c r="M57" s="54">
        <f>_xll.Assistant.XL.RIK_AC("INF02__;INF02@E=1,S=1031,G=0,T=0,P=0:@R=A,S=1000,V={0}:R=B,S=1022,V={1}:R=C,S=1001|1,V={2}:R=D,S=1023,V={3}:R=E,S=1044,V={4}:R=F,S=1012|3,V=&lt;&gt;Situation:",$G$1,M$2,$A57,M$3,$J$1)</f>
        <v>0</v>
      </c>
      <c r="N57" s="54">
        <f>_xll.Assistant.XL.RIK_AC("INF02__;INF02@E=1,S=1031,G=0,T=0,P=0:@R=A,S=1000,V={0}:R=B,S=1022,V={1}:R=C,S=1001|1,V={2}:R=D,S=1023,V={3}:R=E,S=1044,V={4}:R=F,S=1012|3,V=&lt;&gt;Situation:",$G$1,N$2,$A57,N$3,$J$1)</f>
        <v>0</v>
      </c>
      <c r="O57" s="55">
        <f t="shared" si="38"/>
        <v>0</v>
      </c>
      <c r="P57" s="56">
        <f t="shared" si="39"/>
        <v>0</v>
      </c>
    </row>
    <row r="58" spans="1:16" ht="16.5" x14ac:dyDescent="0.25">
      <c r="B58" s="53" t="s">
        <v>125</v>
      </c>
      <c r="C58" s="62">
        <f t="shared" ref="C58:D58" si="40">C15+C31+C39+C50</f>
        <v>-29740</v>
      </c>
      <c r="D58" s="62">
        <f t="shared" si="40"/>
        <v>0</v>
      </c>
      <c r="E58" s="63"/>
      <c r="F58" s="63"/>
      <c r="G58" s="380" t="s">
        <v>500</v>
      </c>
      <c r="H58" s="380"/>
      <c r="I58" s="380"/>
      <c r="J58" s="380"/>
      <c r="K58" s="380"/>
      <c r="L58" s="380"/>
      <c r="M58" s="62">
        <f>M15+M31+M39+M50</f>
        <v>4237557.1100000003</v>
      </c>
      <c r="N58" s="62">
        <f t="shared" ref="N58" si="41">N15+N31+N39+N50</f>
        <v>0</v>
      </c>
      <c r="O58" s="63"/>
      <c r="P58" s="63"/>
    </row>
    <row r="59" spans="1:16" ht="16.5" x14ac:dyDescent="0.25">
      <c r="B59" s="53" t="s">
        <v>125</v>
      </c>
      <c r="C59" s="62">
        <f>C29+C32+C44+C54+C56+C57</f>
        <v>-1564239.19</v>
      </c>
      <c r="D59" s="62">
        <f>D29+D32+D44+D54+D56+D57</f>
        <v>0</v>
      </c>
      <c r="E59" s="63"/>
      <c r="F59" s="63"/>
      <c r="G59" s="380" t="s">
        <v>501</v>
      </c>
      <c r="H59" s="380"/>
      <c r="I59" s="380"/>
      <c r="J59" s="380"/>
      <c r="K59" s="380"/>
      <c r="L59" s="380"/>
      <c r="M59" s="62">
        <f>M29+M32+M44+M54+M56+M57</f>
        <v>-2176688.7800000003</v>
      </c>
      <c r="N59" s="62">
        <f>N29+N32+N44+N54+N56+N57</f>
        <v>0</v>
      </c>
      <c r="O59" s="63"/>
      <c r="P59" s="63"/>
    </row>
    <row r="60" spans="1:16" ht="16.5" x14ac:dyDescent="0.25">
      <c r="B60" s="53" t="s">
        <v>125</v>
      </c>
      <c r="C60" s="62">
        <f>C58+C59</f>
        <v>-1593979.19</v>
      </c>
      <c r="D60" s="62">
        <f>D58+D59</f>
        <v>0</v>
      </c>
      <c r="E60" s="63"/>
      <c r="F60" s="63"/>
      <c r="G60" s="380" t="s">
        <v>502</v>
      </c>
      <c r="H60" s="380"/>
      <c r="I60" s="380"/>
      <c r="J60" s="380"/>
      <c r="K60" s="380"/>
      <c r="L60" s="380"/>
      <c r="M60" s="62">
        <f>M58+M59</f>
        <v>2060868.33</v>
      </c>
      <c r="N60" s="62">
        <f>N58+N59</f>
        <v>0</v>
      </c>
      <c r="O60" s="63"/>
      <c r="P60" s="63"/>
    </row>
  </sheetData>
  <mergeCells count="61">
    <mergeCell ref="G60:L60"/>
    <mergeCell ref="G54:L54"/>
    <mergeCell ref="G55:L55"/>
    <mergeCell ref="G56:L56"/>
    <mergeCell ref="G57:L57"/>
    <mergeCell ref="G58:L58"/>
    <mergeCell ref="G59:L59"/>
    <mergeCell ref="G53:L53"/>
    <mergeCell ref="G42:L42"/>
    <mergeCell ref="G43:L43"/>
    <mergeCell ref="G44:L44"/>
    <mergeCell ref="G45:L45"/>
    <mergeCell ref="G46:L46"/>
    <mergeCell ref="G47:L47"/>
    <mergeCell ref="G48:L48"/>
    <mergeCell ref="G49:L49"/>
    <mergeCell ref="G50:L50"/>
    <mergeCell ref="G51:L51"/>
    <mergeCell ref="G52:L52"/>
    <mergeCell ref="G41:L41"/>
    <mergeCell ref="G30:L30"/>
    <mergeCell ref="G31:L31"/>
    <mergeCell ref="G32:L32"/>
    <mergeCell ref="G33:L33"/>
    <mergeCell ref="G34:L34"/>
    <mergeCell ref="G35:L35"/>
    <mergeCell ref="G36:L36"/>
    <mergeCell ref="G37:L37"/>
    <mergeCell ref="G38:L38"/>
    <mergeCell ref="G39:L39"/>
    <mergeCell ref="G40:L40"/>
    <mergeCell ref="G29:L29"/>
    <mergeCell ref="G18:L18"/>
    <mergeCell ref="G19:L19"/>
    <mergeCell ref="G20:L20"/>
    <mergeCell ref="G21:L21"/>
    <mergeCell ref="G22:L22"/>
    <mergeCell ref="G23:L23"/>
    <mergeCell ref="G24:L24"/>
    <mergeCell ref="G25:L25"/>
    <mergeCell ref="G26:L26"/>
    <mergeCell ref="G27:L27"/>
    <mergeCell ref="G28:L28"/>
    <mergeCell ref="G17:L17"/>
    <mergeCell ref="G6:L6"/>
    <mergeCell ref="G7:L7"/>
    <mergeCell ref="G8:L8"/>
    <mergeCell ref="G9:L9"/>
    <mergeCell ref="G10:L10"/>
    <mergeCell ref="G11:L11"/>
    <mergeCell ref="G12:L12"/>
    <mergeCell ref="G13:L13"/>
    <mergeCell ref="G14:L14"/>
    <mergeCell ref="G15:L15"/>
    <mergeCell ref="G16:L16"/>
    <mergeCell ref="C4:F4"/>
    <mergeCell ref="G4:I4"/>
    <mergeCell ref="J4:K4"/>
    <mergeCell ref="M4:P4"/>
    <mergeCell ref="H1:I1"/>
    <mergeCell ref="L1:M1"/>
  </mergeCells>
  <conditionalFormatting sqref="O6:O57">
    <cfRule type="iconSet" priority="4">
      <iconSet iconSet="3Arrows" showValue="0">
        <cfvo type="percent" val="0"/>
        <cfvo type="num" val="0"/>
        <cfvo type="num" val="0" gte="0"/>
      </iconSet>
    </cfRule>
  </conditionalFormatting>
  <conditionalFormatting sqref="E6:E57">
    <cfRule type="iconSet" priority="3">
      <iconSet iconSet="3Arrows" showValue="0">
        <cfvo type="percent" val="0"/>
        <cfvo type="num" val="0"/>
        <cfvo type="num" val="0" gte="0"/>
      </iconSet>
    </cfRule>
  </conditionalFormatting>
  <conditionalFormatting sqref="F6:F8 F10:F14 F16:F28 F40:F43 F47:F49 F51:F53 F56:F57 F31:F38">
    <cfRule type="colorScale" priority="2">
      <colorScale>
        <cfvo type="min"/>
        <cfvo type="num" val="0"/>
        <cfvo type="max"/>
        <color theme="5"/>
        <color theme="6"/>
        <color theme="9"/>
      </colorScale>
    </cfRule>
  </conditionalFormatting>
  <conditionalFormatting sqref="P6:P8 P10:P14 P16:P28 P40:P43 P47:P49 P51:P53 P56:P57 P31:P38">
    <cfRule type="colorScale" priority="1">
      <colorScale>
        <cfvo type="min"/>
        <cfvo type="num" val="0"/>
        <cfvo type="max"/>
        <color theme="5"/>
        <color theme="6"/>
        <color theme="9"/>
      </colorScale>
    </cfRule>
  </conditionalFormatting>
  <dataValidations count="3">
    <dataValidation type="list" allowBlank="1" showInputMessage="1" showErrorMessage="1" sqref="P2" xr:uid="{00000000-0002-0000-0D00-000000000000}">
      <formula1>$Y$1:$Y$2</formula1>
    </dataValidation>
    <dataValidation type="list" allowBlank="1" showInputMessage="1" showErrorMessage="1" sqref="J4:K4" xr:uid="{00000000-0002-0000-0D00-000001000000}">
      <formula1>$AE$1:$AE$12</formula1>
    </dataValidation>
    <dataValidation type="list" allowBlank="1" showInputMessage="1" showErrorMessage="1" sqref="R1" xr:uid="{00000000-0002-0000-0D00-000002000000}">
      <formula1>$AC$1:$AC$6</formula1>
    </dataValidation>
  </dataValidations>
  <pageMargins left="0.7" right="0.7" top="0.75" bottom="0.75" header="0.3" footer="0.3"/>
  <pageSetup paperSize="9" scale="52" orientation="portrait"/>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F60"/>
  <sheetViews>
    <sheetView showGridLines="0" topLeftCell="C1" zoomScale="120" zoomScaleNormal="120" zoomScalePageLayoutView="120" workbookViewId="0">
      <selection activeCell="C6" sqref="C6"/>
    </sheetView>
  </sheetViews>
  <sheetFormatPr baseColWidth="10" defaultColWidth="11.42578125" defaultRowHeight="15" outlineLevelCol="1" x14ac:dyDescent="0.25"/>
  <cols>
    <col min="1" max="1" width="21" hidden="1" customWidth="1" outlineLevel="1"/>
    <col min="2" max="2" width="5.28515625" hidden="1" customWidth="1" outlineLevel="1"/>
    <col min="3" max="3" width="11.42578125" customWidth="1" collapsed="1"/>
    <col min="7" max="12" width="11.7109375" customWidth="1"/>
  </cols>
  <sheetData>
    <row r="1" spans="1:32" ht="25.5" customHeight="1" x14ac:dyDescent="0.25">
      <c r="B1" s="43" t="str">
        <f>_xll.Assistant.XL.RIK_AC("INF06__;INF02@E=4,S=1019,G=0,T=0,P=0:@R=A,S=1019,V={0}:",$D$1)</f>
        <v>2017</v>
      </c>
      <c r="C1" s="44" t="s">
        <v>412</v>
      </c>
      <c r="D1" s="130" t="s">
        <v>365</v>
      </c>
      <c r="E1" s="45"/>
      <c r="F1" s="280" t="s">
        <v>411</v>
      </c>
      <c r="G1" s="65" t="s">
        <v>4</v>
      </c>
      <c r="H1" s="375" t="s">
        <v>431</v>
      </c>
      <c r="I1" s="375"/>
      <c r="J1" s="65" t="s">
        <v>551</v>
      </c>
      <c r="K1" s="44"/>
      <c r="L1" s="376"/>
      <c r="M1" s="376"/>
      <c r="N1" s="178"/>
      <c r="O1" s="177"/>
      <c r="Q1" s="281" t="s">
        <v>448</v>
      </c>
      <c r="R1" s="249" t="s">
        <v>3</v>
      </c>
      <c r="W1" t="str">
        <f>_xll.Assistant.XL.APPLIQUER_COULEUR_THEME(R1)</f>
        <v/>
      </c>
      <c r="Y1" t="s">
        <v>110</v>
      </c>
      <c r="AC1" t="s">
        <v>3</v>
      </c>
      <c r="AE1" t="s">
        <v>454</v>
      </c>
      <c r="AF1" s="8" t="s">
        <v>111</v>
      </c>
    </row>
    <row r="2" spans="1:32" ht="17.25" customHeight="1" x14ac:dyDescent="0.25">
      <c r="C2" s="46" t="str">
        <f>$D$1</f>
        <v>2017</v>
      </c>
      <c r="D2" s="46">
        <f>$D$1-1</f>
        <v>2016</v>
      </c>
      <c r="E2" s="47"/>
      <c r="F2" s="47"/>
      <c r="G2" s="47"/>
      <c r="H2" s="47"/>
      <c r="I2" s="47"/>
      <c r="J2" s="47"/>
      <c r="K2" s="47"/>
      <c r="L2" s="47"/>
      <c r="M2" s="46" t="str">
        <f>$D$1</f>
        <v>2017</v>
      </c>
      <c r="N2" s="46">
        <f>$D$1-1</f>
        <v>2016</v>
      </c>
      <c r="O2" s="48" t="s">
        <v>112</v>
      </c>
      <c r="P2" s="49" t="s">
        <v>113</v>
      </c>
      <c r="Q2" s="50">
        <f>IF(P2="€",-1,-1000)</f>
        <v>-1</v>
      </c>
      <c r="Y2" t="s">
        <v>113</v>
      </c>
      <c r="AC2" t="s">
        <v>450</v>
      </c>
      <c r="AE2" t="s">
        <v>455</v>
      </c>
      <c r="AF2" s="8" t="s">
        <v>114</v>
      </c>
    </row>
    <row r="3" spans="1:32" ht="17.25" customHeight="1" x14ac:dyDescent="0.25">
      <c r="C3" s="47" t="str">
        <f>J3</f>
        <v>12</v>
      </c>
      <c r="D3" s="47" t="str">
        <f>J3</f>
        <v>12</v>
      </c>
      <c r="E3" s="47"/>
      <c r="F3" s="47"/>
      <c r="G3" s="47"/>
      <c r="H3" s="47"/>
      <c r="I3" s="47"/>
      <c r="J3" s="47" t="str">
        <f>VLOOKUP($J$4,$AE$1:$AF$12,2,FALSE)</f>
        <v>12</v>
      </c>
      <c r="K3" s="47"/>
      <c r="L3" s="47"/>
      <c r="M3" s="47" t="str">
        <f>"1.."&amp;$J$3</f>
        <v>1..12</v>
      </c>
      <c r="N3" s="47" t="str">
        <f>"1.."&amp;$J$3</f>
        <v>1..12</v>
      </c>
      <c r="O3" s="48"/>
      <c r="P3" s="49"/>
      <c r="AC3" t="s">
        <v>451</v>
      </c>
      <c r="AE3" t="s">
        <v>456</v>
      </c>
      <c r="AF3" s="8" t="s">
        <v>115</v>
      </c>
    </row>
    <row r="4" spans="1:32" ht="24.75" customHeight="1" x14ac:dyDescent="0.25">
      <c r="C4" s="372" t="s">
        <v>475</v>
      </c>
      <c r="D4" s="372"/>
      <c r="E4" s="372"/>
      <c r="F4" s="372"/>
      <c r="G4" s="373" t="s">
        <v>476</v>
      </c>
      <c r="H4" s="373"/>
      <c r="I4" s="373"/>
      <c r="J4" s="374" t="s">
        <v>116</v>
      </c>
      <c r="K4" s="374"/>
      <c r="L4" s="282"/>
      <c r="M4" s="372" t="s">
        <v>117</v>
      </c>
      <c r="N4" s="372"/>
      <c r="O4" s="372"/>
      <c r="P4" s="372"/>
      <c r="AC4" t="s">
        <v>452</v>
      </c>
      <c r="AE4" t="s">
        <v>457</v>
      </c>
      <c r="AF4" s="8" t="s">
        <v>118</v>
      </c>
    </row>
    <row r="5" spans="1:32" ht="17.25" customHeight="1" x14ac:dyDescent="0.25">
      <c r="C5" s="51" t="s">
        <v>119</v>
      </c>
      <c r="D5" s="51" t="s">
        <v>120</v>
      </c>
      <c r="E5" s="51" t="s">
        <v>121</v>
      </c>
      <c r="F5" s="51" t="s">
        <v>122</v>
      </c>
      <c r="G5" s="52"/>
      <c r="H5" s="52"/>
      <c r="I5" s="52"/>
      <c r="J5" s="52"/>
      <c r="K5" s="52"/>
      <c r="L5" s="52"/>
      <c r="M5" s="51" t="s">
        <v>119</v>
      </c>
      <c r="N5" s="51" t="s">
        <v>120</v>
      </c>
      <c r="O5" s="51" t="s">
        <v>121</v>
      </c>
      <c r="P5" s="51" t="s">
        <v>122</v>
      </c>
      <c r="AC5" t="s">
        <v>453</v>
      </c>
      <c r="AE5" t="s">
        <v>459</v>
      </c>
      <c r="AF5" s="8" t="s">
        <v>123</v>
      </c>
    </row>
    <row r="6" spans="1:32" ht="15" customHeight="1" x14ac:dyDescent="0.25">
      <c r="A6" t="s">
        <v>124</v>
      </c>
      <c r="B6" s="53" t="s">
        <v>125</v>
      </c>
      <c r="C6" s="54">
        <f>_xll.Assistant.XL.RIK_AC("INF02__;INF02@E=1,S=1031,G=0,T=0,P=0:@R=A,S=1000,V={0}:R=B,S=1022,V={1}:R=C,S=1001|1,V={2}:R=D,S=1023,V={3}:R=E,S=1044,V={4}:R=F,S=1012|3,V=&lt;&gt;Situation:",$G$1,C$2,$A6,C$3,$J$1)</f>
        <v>0</v>
      </c>
      <c r="D6" s="54">
        <f>_xll.Assistant.XL.RIK_AC("INF02__;INF02@E=1,S=1031,G=0,T=0,P=0:@R=A,S=1000,V={0}:R=B,S=1022,V={1}:R=C,S=1001|1,V={2}:R=D,S=1023,V={3}:R=E,S=1044,V={4}:R=F,S=1012|3,V=&lt;&gt;Situation:",$G$1,D$2,$A6,D$3,$J$1)</f>
        <v>0</v>
      </c>
      <c r="E6" s="55">
        <f>C6-D6</f>
        <v>0</v>
      </c>
      <c r="F6" s="56">
        <f>IF(D6=0,0,(C6-D6)/D6)</f>
        <v>0</v>
      </c>
      <c r="G6" s="377" t="s">
        <v>513</v>
      </c>
      <c r="H6" s="377"/>
      <c r="I6" s="377"/>
      <c r="J6" s="377"/>
      <c r="K6" s="377"/>
      <c r="L6" s="377"/>
      <c r="M6" s="54">
        <f>_xll.Assistant.XL.RIK_AC("INF02__;INF02@E=1,S=1031,G=0,T=0,P=0:@R=A,S=1000,V={0}:R=B,S=1022,V={1}:R=C,S=1001|1,V={2}:R=D,S=1023,V={3}:R=E,S=1044,V={4}:R=F,S=1012|3,V=&lt;&gt;Situation:",$G$1,M$2,$A6,M$3,$J$1)</f>
        <v>501147.01999999996</v>
      </c>
      <c r="N6" s="54">
        <f>_xll.Assistant.XL.RIK_AC("INF02__;INF02@E=1,S=1031,G=0,T=0,P=0:@R=A,S=1000,V={0}:R=B,S=1022,V={1}:R=C,S=1001|1,V={2}:R=D,S=1023,V={3}:R=E,S=1044,V={4}:R=F,S=1012|3,V=&lt;&gt;Situation:",$G$1,N$2,$A6,N$3,$J$1)</f>
        <v>0</v>
      </c>
      <c r="O6" s="55">
        <f t="shared" ref="O6:O8" si="0">M6-N6</f>
        <v>501147.01999999996</v>
      </c>
      <c r="P6" s="56">
        <f t="shared" ref="P6:P8" si="1">IF(N6=0,0,(M6-N6)/N6)</f>
        <v>0</v>
      </c>
      <c r="Q6" t="str">
        <f>_xll.Assistant.XL.MASQUERLIGNESI(AND(C6=0,D6=0,M6=0,N6=0))</f>
        <v/>
      </c>
      <c r="AC6" t="s">
        <v>449</v>
      </c>
      <c r="AE6" t="s">
        <v>458</v>
      </c>
      <c r="AF6" s="8" t="s">
        <v>126</v>
      </c>
    </row>
    <row r="7" spans="1:32" ht="15" customHeight="1" x14ac:dyDescent="0.25">
      <c r="A7" t="s">
        <v>127</v>
      </c>
      <c r="B7" s="53" t="s">
        <v>125</v>
      </c>
      <c r="C7" s="54">
        <f>_xll.Assistant.XL.RIK_AC("INF02__;INF02@E=1,S=1031,G=0,T=0,P=0:@R=A,S=1000,V={0}:R=B,S=1022,V={1}:R=C,S=1001|1,V={2}:R=D,S=1023,V={3}:R=E,S=1044,V={4}:R=F,S=1012|3,V=&lt;&gt;Situation:",$G$1,C$2,$A7,C$3,$J$1)</f>
        <v>0</v>
      </c>
      <c r="D7" s="54">
        <f>_xll.Assistant.XL.RIK_AC("INF02__;INF02@E=1,S=1031,G=0,T=0,P=0:@R=A,S=1000,V={0}:R=B,S=1022,V={1}:R=C,S=1001|1,V={2}:R=D,S=1023,V={3}:R=E,S=1044,V={4}:R=F,S=1012|3,V=&lt;&gt;Situation:",$G$1,D$2,$A7,D$3,$J$1)</f>
        <v>0</v>
      </c>
      <c r="E7" s="55">
        <f t="shared" ref="E7:E8" si="2">C7-D7</f>
        <v>0</v>
      </c>
      <c r="F7" s="56">
        <f t="shared" ref="F7:F8" si="3">IF(D7=0,0,(C7-D7)/D7)</f>
        <v>0</v>
      </c>
      <c r="G7" s="377" t="s">
        <v>477</v>
      </c>
      <c r="H7" s="377"/>
      <c r="I7" s="377"/>
      <c r="J7" s="377"/>
      <c r="K7" s="377"/>
      <c r="L7" s="377"/>
      <c r="M7" s="54">
        <f>_xll.Assistant.XL.RIK_AC("INF02__;INF02@E=1,S=1031,G=0,T=0,P=0:@R=A,S=1000,V={0}:R=B,S=1022,V={1}:R=C,S=1001|1,V={2}:R=D,S=1023,V={3}:R=E,S=1044,V={4}:R=F,S=1012|3,V=&lt;&gt;Situation:",$G$1,M$2,$A7,M$3,$J$1)</f>
        <v>3645083.96</v>
      </c>
      <c r="N7" s="54">
        <f>_xll.Assistant.XL.RIK_AC("INF02__;INF02@E=1,S=1031,G=0,T=0,P=0:@R=A,S=1000,V={0}:R=B,S=1022,V={1}:R=C,S=1001|1,V={2}:R=D,S=1023,V={3}:R=E,S=1044,V={4}:R=F,S=1012|3,V=&lt;&gt;Situation:",$G$1,N$2,$A7,N$3,$J$1)</f>
        <v>0</v>
      </c>
      <c r="O7" s="55">
        <f t="shared" si="0"/>
        <v>3645083.96</v>
      </c>
      <c r="P7" s="56">
        <f t="shared" si="1"/>
        <v>0</v>
      </c>
      <c r="Q7" t="str">
        <f>_xll.Assistant.XL.MASQUERLIGNESI(AND(C7=0,D7=0,M7=0,N7=0))</f>
        <v/>
      </c>
      <c r="AE7" t="s">
        <v>460</v>
      </c>
      <c r="AF7" s="8" t="s">
        <v>128</v>
      </c>
    </row>
    <row r="8" spans="1:32" ht="15" customHeight="1" x14ac:dyDescent="0.25">
      <c r="A8" t="s">
        <v>129</v>
      </c>
      <c r="B8" s="53" t="s">
        <v>125</v>
      </c>
      <c r="C8" s="54">
        <f>_xll.Assistant.XL.RIK_AC("INF02__;INF02@E=1,S=1031,G=0,T=0,P=0:@R=A,S=1000,V={0}:R=B,S=1022,V={1}:R=C,S=1001|1,V={2}:R=D,S=1023,V={3}:R=E,S=1044,V={4}:R=F,S=1012|3,V=&lt;&gt;Situation:",$G$1,C$2,$A8,C$3,$J$1)</f>
        <v>0</v>
      </c>
      <c r="D8" s="54">
        <f>_xll.Assistant.XL.RIK_AC("INF02__;INF02@E=1,S=1031,G=0,T=0,P=0:@R=A,S=1000,V={0}:R=B,S=1022,V={1}:R=C,S=1001|1,V={2}:R=D,S=1023,V={3}:R=E,S=1044,V={4}:R=F,S=1012|3,V=&lt;&gt;Situation:",$G$1,D$2,$A8,D$3,$J$1)</f>
        <v>0</v>
      </c>
      <c r="E8" s="55">
        <f t="shared" si="2"/>
        <v>0</v>
      </c>
      <c r="F8" s="56">
        <f t="shared" si="3"/>
        <v>0</v>
      </c>
      <c r="G8" s="377" t="s">
        <v>478</v>
      </c>
      <c r="H8" s="377"/>
      <c r="I8" s="377"/>
      <c r="J8" s="377"/>
      <c r="K8" s="377"/>
      <c r="L8" s="377"/>
      <c r="M8" s="54">
        <f>_xll.Assistant.XL.RIK_AC("INF02__;INF02@E=1,S=1031,G=0,T=0,P=0:@R=A,S=1000,V={0}:R=B,S=1022,V={1}:R=C,S=1001|1,V={2}:R=D,S=1023,V={3}:R=E,S=1044,V={4}:R=F,S=1012|3,V=&lt;&gt;Situation:",$G$1,M$2,$A8,M$3,$J$1)</f>
        <v>121066.13</v>
      </c>
      <c r="N8" s="54">
        <f>_xll.Assistant.XL.RIK_AC("INF02__;INF02@E=1,S=1031,G=0,T=0,P=0:@R=A,S=1000,V={0}:R=B,S=1022,V={1}:R=C,S=1001|1,V={2}:R=D,S=1023,V={3}:R=E,S=1044,V={4}:R=F,S=1012|3,V=&lt;&gt;Situation:",$G$1,N$2,$A8,N$3,$J$1)</f>
        <v>0</v>
      </c>
      <c r="O8" s="55">
        <f t="shared" si="0"/>
        <v>121066.13</v>
      </c>
      <c r="P8" s="56">
        <f t="shared" si="1"/>
        <v>0</v>
      </c>
      <c r="Q8" t="str">
        <f>_xll.Assistant.XL.MASQUERLIGNESI(AND(C8=0,D8=0,M8=0,N8=0))</f>
        <v/>
      </c>
      <c r="AE8" t="s">
        <v>461</v>
      </c>
      <c r="AF8" s="8" t="s">
        <v>130</v>
      </c>
    </row>
    <row r="9" spans="1:32" ht="17.25" customHeight="1" x14ac:dyDescent="0.25">
      <c r="B9" s="53" t="s">
        <v>125</v>
      </c>
      <c r="C9" s="57">
        <f t="shared" ref="C9:D9" si="4">SUM(C6:C8)</f>
        <v>0</v>
      </c>
      <c r="D9" s="57">
        <f t="shared" si="4"/>
        <v>0</v>
      </c>
      <c r="E9" s="58"/>
      <c r="F9" s="59"/>
      <c r="G9" s="378" t="s">
        <v>479</v>
      </c>
      <c r="H9" s="378"/>
      <c r="I9" s="378"/>
      <c r="J9" s="378"/>
      <c r="K9" s="378"/>
      <c r="L9" s="378"/>
      <c r="M9" s="57">
        <f>SUM(M6:M8)</f>
        <v>4267297.1100000003</v>
      </c>
      <c r="N9" s="57">
        <f>SUM(N6:N8)</f>
        <v>0</v>
      </c>
      <c r="O9" s="58"/>
      <c r="P9" s="59"/>
      <c r="AE9" t="s">
        <v>462</v>
      </c>
      <c r="AF9" s="8" t="s">
        <v>131</v>
      </c>
    </row>
    <row r="10" spans="1:32" ht="15" customHeight="1" x14ac:dyDescent="0.25">
      <c r="A10" t="s">
        <v>132</v>
      </c>
      <c r="B10" s="53" t="s">
        <v>125</v>
      </c>
      <c r="C10" s="54">
        <f>_xll.Assistant.XL.RIK_AC("INF02__;INF02@E=1,S=1031,G=0,T=0,P=0:@R=A,S=1000,V={0}:R=B,S=1022,V={1}:R=C,S=1001|1,V={2}:R=D,S=1023,V={3}:R=E,S=1044,V={4}:R=F,S=1012|3,V=&lt;&gt;Situation:",$G$1,C$2,$A10,C$3,$J$1)</f>
        <v>-29740</v>
      </c>
      <c r="D10" s="54">
        <f>_xll.Assistant.XL.RIK_AC("INF02__;INF02@E=1,S=1031,G=0,T=0,P=0:@R=A,S=1000,V={0}:R=B,S=1022,V={1}:R=C,S=1001|1,V={2}:R=D,S=1023,V={3}:R=E,S=1044,V={4}:R=F,S=1012|3,V=&lt;&gt;Situation:",$G$1,D$2,$A10,D$3,$J$1)</f>
        <v>0</v>
      </c>
      <c r="E10" s="55">
        <f t="shared" ref="E10:E14" si="5">C10-D10</f>
        <v>-29740</v>
      </c>
      <c r="F10" s="56">
        <f t="shared" ref="F10:F14" si="6">IF(D10=0,0,(C10-D10)/D10)</f>
        <v>0</v>
      </c>
      <c r="G10" s="377" t="s">
        <v>518</v>
      </c>
      <c r="H10" s="377"/>
      <c r="I10" s="377"/>
      <c r="J10" s="377"/>
      <c r="K10" s="377"/>
      <c r="L10" s="377"/>
      <c r="M10" s="54">
        <f>_xll.Assistant.XL.RIK_AC("INF02__;INF02@E=1,S=1031,G=0,T=0,P=0:@R=A,S=1000,V={0}:R=B,S=1022,V={1}:R=C,S=1001|1,V={2}:R=D,S=1023,V={3}:R=E,S=1044,V={4}:R=F,S=1012|3,V=&lt;&gt;Situation:",$G$1,M$2,$A10,M$3,$J$1)</f>
        <v>-29740</v>
      </c>
      <c r="N10" s="54">
        <f>_xll.Assistant.XL.RIK_AC("INF02__;INF02@E=1,S=1031,G=0,T=0,P=0:@R=A,S=1000,V={0}:R=B,S=1022,V={1}:R=C,S=1001|1,V={2}:R=D,S=1023,V={3}:R=E,S=1044,V={4}:R=F,S=1012|3,V=&lt;&gt;Situation:",$G$1,N$2,$A10,N$3,$J$1)</f>
        <v>0</v>
      </c>
      <c r="O10" s="55">
        <f t="shared" ref="O10:O14" si="7">M10-N10</f>
        <v>-29740</v>
      </c>
      <c r="P10" s="56">
        <f t="shared" ref="P10:P14" si="8">IF(N10=0,0,(M10-N10)/N10)</f>
        <v>0</v>
      </c>
      <c r="Q10" t="str">
        <f>_xll.Assistant.XL.MASQUERLIGNESI(AND(C10=0,D10=0,M10=0,N10=0))</f>
        <v/>
      </c>
      <c r="AE10" t="s">
        <v>463</v>
      </c>
      <c r="AF10" s="8">
        <v>10</v>
      </c>
    </row>
    <row r="11" spans="1:32" ht="15" hidden="1" customHeight="1" x14ac:dyDescent="0.25">
      <c r="A11" t="s">
        <v>133</v>
      </c>
      <c r="B11" s="53" t="s">
        <v>125</v>
      </c>
      <c r="C11" s="54">
        <f>_xll.Assistant.XL.RIK_AC("INF02__;INF02@E=1,S=1031,G=0,T=0,P=0:@R=A,S=1000,V={0}:R=B,S=1022,V={1}:R=C,S=1001|1,V={2}:R=D,S=1023,V={3}:R=E,S=1044,V={4}:R=F,S=1012|3,V=&lt;&gt;Situation:",$G$1,C$2,$A11,C$3,$J$1)</f>
        <v>0</v>
      </c>
      <c r="D11" s="54">
        <f>_xll.Assistant.XL.RIK_AC("INF02__;INF02@E=1,S=1031,G=0,T=0,P=0:@R=A,S=1000,V={0}:R=B,S=1022,V={1}:R=C,S=1001|1,V={2}:R=D,S=1023,V={3}:R=E,S=1044,V={4}:R=F,S=1012|3,V=&lt;&gt;Situation:",$G$1,D$2,$A11,D$3,$J$1)</f>
        <v>0</v>
      </c>
      <c r="E11" s="55">
        <f t="shared" si="5"/>
        <v>0</v>
      </c>
      <c r="F11" s="56">
        <f t="shared" si="6"/>
        <v>0</v>
      </c>
      <c r="G11" s="377" t="s">
        <v>134</v>
      </c>
      <c r="H11" s="377"/>
      <c r="I11" s="377"/>
      <c r="J11" s="377"/>
      <c r="K11" s="377"/>
      <c r="L11" s="377"/>
      <c r="M11" s="54">
        <f>_xll.Assistant.XL.RIK_AC("INF02__;INF02@E=1,S=1031,G=0,T=0,P=0:@R=A,S=1000,V={0}:R=B,S=1022,V={1}:R=C,S=1001|1,V={2}:R=D,S=1023,V={3}:R=E,S=1044,V={4}:R=F,S=1012|3,V=&lt;&gt;Situation:",$G$1,M$2,$A11,M$3,$J$1)</f>
        <v>0</v>
      </c>
      <c r="N11" s="54">
        <f>_xll.Assistant.XL.RIK_AC("INF02__;INF02@E=1,S=1031,G=0,T=0,P=0:@R=A,S=1000,V={0}:R=B,S=1022,V={1}:R=C,S=1001|1,V={2}:R=D,S=1023,V={3}:R=E,S=1044,V={4}:R=F,S=1012|3,V=&lt;&gt;Situation:",$G$1,N$2,$A11,N$3,$J$1)</f>
        <v>0</v>
      </c>
      <c r="O11" s="55">
        <f t="shared" si="7"/>
        <v>0</v>
      </c>
      <c r="P11" s="56">
        <f t="shared" si="8"/>
        <v>0</v>
      </c>
      <c r="Q11" t="str">
        <f>_xll.Assistant.XL.MASQUERLIGNESI(AND(C11=0,D11=0,M11=0,N11=0))</f>
        <v/>
      </c>
      <c r="AE11" t="s">
        <v>135</v>
      </c>
      <c r="AF11" s="8" t="s">
        <v>42</v>
      </c>
    </row>
    <row r="12" spans="1:32" ht="15" hidden="1" customHeight="1" x14ac:dyDescent="0.25">
      <c r="A12" t="s">
        <v>136</v>
      </c>
      <c r="B12" s="53" t="s">
        <v>125</v>
      </c>
      <c r="C12" s="54">
        <f>_xll.Assistant.XL.RIK_AC("INF02__;INF02@E=1,S=1031,G=0,T=0,P=0:@R=A,S=1000,V={0}:R=B,S=1022,V={1}:R=C,S=1001|1,V={2}:R=D,S=1023,V={3}:R=E,S=1044,V={4}:R=F,S=1012|3,V=&lt;&gt;Situation:",$G$1,C$2,$A12,C$3,$J$1)</f>
        <v>0</v>
      </c>
      <c r="D12" s="54">
        <f>_xll.Assistant.XL.RIK_AC("INF02__;INF02@E=1,S=1031,G=0,T=0,P=0:@R=A,S=1000,V={0}:R=B,S=1022,V={1}:R=C,S=1001|1,V={2}:R=D,S=1023,V={3}:R=E,S=1044,V={4}:R=F,S=1012|3,V=&lt;&gt;Situation:",$G$1,D$2,$A12,D$3,$J$1)</f>
        <v>0</v>
      </c>
      <c r="E12" s="55">
        <f t="shared" si="5"/>
        <v>0</v>
      </c>
      <c r="F12" s="56">
        <f t="shared" si="6"/>
        <v>0</v>
      </c>
      <c r="G12" s="377" t="s">
        <v>137</v>
      </c>
      <c r="H12" s="377"/>
      <c r="I12" s="377"/>
      <c r="J12" s="377"/>
      <c r="K12" s="377"/>
      <c r="L12" s="377"/>
      <c r="M12" s="54">
        <f>_xll.Assistant.XL.RIK_AC("INF02__;INF02@E=1,S=1031,G=0,T=0,P=0:@R=A,S=1000,V={0}:R=B,S=1022,V={1}:R=C,S=1001|1,V={2}:R=D,S=1023,V={3}:R=E,S=1044,V={4}:R=F,S=1012|3,V=&lt;&gt;Situation:",$G$1,M$2,$A12,M$3,$J$1)</f>
        <v>0</v>
      </c>
      <c r="N12" s="54">
        <f>_xll.Assistant.XL.RIK_AC("INF02__;INF02@E=1,S=1031,G=0,T=0,P=0:@R=A,S=1000,V={0}:R=B,S=1022,V={1}:R=C,S=1001|1,V={2}:R=D,S=1023,V={3}:R=E,S=1044,V={4}:R=F,S=1012|3,V=&lt;&gt;Situation:",$G$1,N$2,$A12,N$3,$J$1)</f>
        <v>0</v>
      </c>
      <c r="O12" s="55">
        <f t="shared" si="7"/>
        <v>0</v>
      </c>
      <c r="P12" s="56">
        <f t="shared" si="8"/>
        <v>0</v>
      </c>
      <c r="Q12" t="str">
        <f>_xll.Assistant.XL.MASQUERLIGNESI(AND(C12=0,D12=0,M12=0,N12=0))</f>
        <v/>
      </c>
      <c r="AE12" t="s">
        <v>116</v>
      </c>
      <c r="AF12" s="8" t="s">
        <v>43</v>
      </c>
    </row>
    <row r="13" spans="1:32" ht="15" hidden="1" customHeight="1" x14ac:dyDescent="0.25">
      <c r="A13" t="s">
        <v>138</v>
      </c>
      <c r="B13" s="53" t="s">
        <v>125</v>
      </c>
      <c r="C13" s="54">
        <f>_xll.Assistant.XL.RIK_AC("INF02__;INF02@E=1,S=1031,G=0,T=0,P=0:@R=A,S=1000,V={0}:R=B,S=1022,V={1}:R=C,S=1001|1,V={2}:R=D,S=1023,V={3}:R=E,S=1044,V={4}:R=F,S=1012|3,V=&lt;&gt;Situation:",$G$1,C$2,$A13,C$3,$J$1)</f>
        <v>0</v>
      </c>
      <c r="D13" s="54">
        <f>_xll.Assistant.XL.RIK_AC("INF02__;INF02@E=1,S=1031,G=0,T=0,P=0:@R=A,S=1000,V={0}:R=B,S=1022,V={1}:R=C,S=1001|1,V={2}:R=D,S=1023,V={3}:R=E,S=1044,V={4}:R=F,S=1012|3,V=&lt;&gt;Situation:",$G$1,D$2,$A13,D$3,$J$1)</f>
        <v>0</v>
      </c>
      <c r="E13" s="55">
        <f t="shared" si="5"/>
        <v>0</v>
      </c>
      <c r="F13" s="56">
        <f t="shared" si="6"/>
        <v>0</v>
      </c>
      <c r="G13" s="377" t="s">
        <v>139</v>
      </c>
      <c r="H13" s="377"/>
      <c r="I13" s="377"/>
      <c r="J13" s="377"/>
      <c r="K13" s="377"/>
      <c r="L13" s="377"/>
      <c r="M13" s="54">
        <f>_xll.Assistant.XL.RIK_AC("INF02__;INF02@E=1,S=1031,G=0,T=0,P=0:@R=A,S=1000,V={0}:R=B,S=1022,V={1}:R=C,S=1001|1,V={2}:R=D,S=1023,V={3}:R=E,S=1044,V={4}:R=F,S=1012|3,V=&lt;&gt;Situation:",$G$1,M$2,$A13,M$3,$J$1)</f>
        <v>0</v>
      </c>
      <c r="N13" s="54">
        <f>_xll.Assistant.XL.RIK_AC("INF02__;INF02@E=1,S=1031,G=0,T=0,P=0:@R=A,S=1000,V={0}:R=B,S=1022,V={1}:R=C,S=1001|1,V={2}:R=D,S=1023,V={3}:R=E,S=1044,V={4}:R=F,S=1012|3,V=&lt;&gt;Situation:",$G$1,N$2,$A13,N$3,$J$1)</f>
        <v>0</v>
      </c>
      <c r="O13" s="55">
        <f t="shared" si="7"/>
        <v>0</v>
      </c>
      <c r="P13" s="56">
        <f t="shared" si="8"/>
        <v>0</v>
      </c>
      <c r="Q13" t="str">
        <f>_xll.Assistant.XL.MASQUERLIGNESI(AND(C13=0,D13=0,M13=0,N13=0))</f>
        <v/>
      </c>
    </row>
    <row r="14" spans="1:32" ht="15" hidden="1" customHeight="1" x14ac:dyDescent="0.25">
      <c r="A14" t="s">
        <v>140</v>
      </c>
      <c r="B14" s="53" t="s">
        <v>125</v>
      </c>
      <c r="C14" s="54">
        <f>_xll.Assistant.XL.RIK_AC("INF02__;INF02@E=1,S=1031,G=0,T=0,P=0:@R=A,S=1000,V={0}:R=B,S=1022,V={1}:R=C,S=1001|1,V={2}:R=D,S=1023,V={3}:R=E,S=1044,V={4}:R=F,S=1012|3,V=&lt;&gt;Situation:",$G$1,C$2,$A14,C$3,$J$1)</f>
        <v>0</v>
      </c>
      <c r="D14" s="54">
        <f>_xll.Assistant.XL.RIK_AC("INF02__;INF02@E=1,S=1031,G=0,T=0,P=0:@R=A,S=1000,V={0}:R=B,S=1022,V={1}:R=C,S=1001|1,V={2}:R=D,S=1023,V={3}:R=E,S=1044,V={4}:R=F,S=1012|3,V=&lt;&gt;Situation:",$G$1,D$2,$A14,D$3,$J$1)</f>
        <v>0</v>
      </c>
      <c r="E14" s="55">
        <f t="shared" si="5"/>
        <v>0</v>
      </c>
      <c r="F14" s="56">
        <f t="shared" si="6"/>
        <v>0</v>
      </c>
      <c r="G14" s="377" t="s">
        <v>141</v>
      </c>
      <c r="H14" s="377"/>
      <c r="I14" s="377"/>
      <c r="J14" s="377"/>
      <c r="K14" s="377"/>
      <c r="L14" s="377"/>
      <c r="M14" s="54">
        <f>_xll.Assistant.XL.RIK_AC("INF02__;INF02@E=1,S=1031,G=0,T=0,P=0:@R=A,S=1000,V={0}:R=B,S=1022,V={1}:R=C,S=1001|1,V={2}:R=D,S=1023,V={3}:R=E,S=1044,V={4}:R=F,S=1012|3,V=&lt;&gt;Situation:",$G$1,M$2,$A14,M$3,$J$1)</f>
        <v>0</v>
      </c>
      <c r="N14" s="54">
        <f>_xll.Assistant.XL.RIK_AC("INF02__;INF02@E=1,S=1031,G=0,T=0,P=0:@R=A,S=1000,V={0}:R=B,S=1022,V={1}:R=C,S=1001|1,V={2}:R=D,S=1023,V={3}:R=E,S=1044,V={4}:R=F,S=1012|3,V=&lt;&gt;Situation:",$G$1,N$2,$A14,N$3,$J$1)</f>
        <v>0</v>
      </c>
      <c r="O14" s="55">
        <f t="shared" si="7"/>
        <v>0</v>
      </c>
      <c r="P14" s="56">
        <f t="shared" si="8"/>
        <v>0</v>
      </c>
      <c r="Q14" t="str">
        <f>_xll.Assistant.XL.MASQUERLIGNESI(AND(C14=0,D14=0,M14=0,N14=0))</f>
        <v/>
      </c>
    </row>
    <row r="15" spans="1:32" ht="17.25" customHeight="1" x14ac:dyDescent="0.25">
      <c r="B15" s="53" t="s">
        <v>125</v>
      </c>
      <c r="C15" s="57">
        <f>SUM(C10:C14)+C9</f>
        <v>-29740</v>
      </c>
      <c r="D15" s="57">
        <f>SUM(D10:D14)+D9</f>
        <v>0</v>
      </c>
      <c r="E15" s="58"/>
      <c r="F15" s="59"/>
      <c r="G15" s="378" t="s">
        <v>482</v>
      </c>
      <c r="H15" s="378"/>
      <c r="I15" s="378"/>
      <c r="J15" s="378"/>
      <c r="K15" s="378"/>
      <c r="L15" s="378"/>
      <c r="M15" s="57">
        <f>SUM(M10:M14)+M9</f>
        <v>4237557.1100000003</v>
      </c>
      <c r="N15" s="57">
        <f>SUM(N10:N14)+N9</f>
        <v>0</v>
      </c>
      <c r="O15" s="58"/>
      <c r="P15" s="59"/>
      <c r="AE15" s="106"/>
    </row>
    <row r="16" spans="1:32" ht="15" customHeight="1" x14ac:dyDescent="0.25">
      <c r="A16" t="s">
        <v>142</v>
      </c>
      <c r="B16" s="53" t="s">
        <v>125</v>
      </c>
      <c r="C16" s="54">
        <f>_xll.Assistant.XL.RIK_AC("INF02__;INF02@E=1,S=1031,G=0,T=0,P=0:@R=A,S=1000,V={0}:R=B,S=1022,V={1}:R=C,S=1001|1,V={2}:R=D,S=1023,V={3}:R=E,S=1044,V={4}:R=F,S=1012|3,V=&lt;&gt;Situation:",$G$1,C$2,$A16,C$3,$J$1)</f>
        <v>0</v>
      </c>
      <c r="D16" s="54">
        <f>_xll.Assistant.XL.RIK_AC("INF02__;INF02@E=1,S=1031,G=0,T=0,P=0:@R=A,S=1000,V={0}:R=B,S=1022,V={1}:R=C,S=1001|1,V={2}:R=D,S=1023,V={3}:R=E,S=1044,V={4}:R=F,S=1012|3,V=&lt;&gt;Situation:",$G$1,D$2,$A16,D$3,$J$1)</f>
        <v>0</v>
      </c>
      <c r="E16" s="55">
        <f t="shared" ref="E16:E28" si="9">C16-D16</f>
        <v>0</v>
      </c>
      <c r="F16" s="56">
        <f t="shared" ref="F16:F28" si="10">IF(D16=0,0,(C16-D16)/D16)</f>
        <v>0</v>
      </c>
      <c r="G16" s="377" t="s">
        <v>514</v>
      </c>
      <c r="H16" s="377"/>
      <c r="I16" s="377"/>
      <c r="J16" s="377"/>
      <c r="K16" s="377"/>
      <c r="L16" s="377"/>
      <c r="M16" s="54">
        <f>_xll.Assistant.XL.RIK_AC("INF02__;INF02@E=1,S=1031,G=0,T=0,P=0:@R=A,S=1000,V={0}:R=B,S=1022,V={1}:R=C,S=1001|1,V={2}:R=D,S=1023,V={3}:R=E,S=1044,V={4}:R=F,S=1012|3,V=&lt;&gt;Situation:",$G$1,M$2,$A16,M$3,$J$1)</f>
        <v>-82723.149999999994</v>
      </c>
      <c r="N16" s="54">
        <f>_xll.Assistant.XL.RIK_AC("INF02__;INF02@E=1,S=1031,G=0,T=0,P=0:@R=A,S=1000,V={0}:R=B,S=1022,V={1}:R=C,S=1001|1,V={2}:R=D,S=1023,V={3}:R=E,S=1044,V={4}:R=F,S=1012|3,V=&lt;&gt;Situation:",$G$1,N$2,$A16,N$3,$J$1)</f>
        <v>0</v>
      </c>
      <c r="O16" s="55">
        <f t="shared" ref="O16:O28" si="11">M16-N16</f>
        <v>-82723.149999999994</v>
      </c>
      <c r="P16" s="56">
        <f t="shared" ref="P16:P28" si="12">IF(N16=0,0,(M16-N16)/N16)</f>
        <v>0</v>
      </c>
      <c r="Q16" t="str">
        <f>_xll.Assistant.XL.MASQUERLIGNESI(AND(C16=0,D16=0,M16=0,N16=0))</f>
        <v/>
      </c>
      <c r="AE16" s="106"/>
    </row>
    <row r="17" spans="1:17" ht="15" hidden="1" customHeight="1" x14ac:dyDescent="0.25">
      <c r="A17" t="s">
        <v>143</v>
      </c>
      <c r="B17" s="53" t="s">
        <v>125</v>
      </c>
      <c r="C17" s="54">
        <f>_xll.Assistant.XL.RIK_AC("INF02__;INF02@E=1,S=1031,G=0,T=0,P=0:@R=A,S=1000,V={0}:R=B,S=1022,V={1}:R=C,S=1001|1,V={2}:R=D,S=1023,V={3}:R=E,S=1044,V={4}:R=F,S=1012|3,V=&lt;&gt;Situation:",$G$1,C$2,$A17,C$3,$J$1)</f>
        <v>0</v>
      </c>
      <c r="D17" s="54">
        <f>_xll.Assistant.XL.RIK_AC("INF02__;INF02@E=1,S=1031,G=0,T=0,P=0:@R=A,S=1000,V={0}:R=B,S=1022,V={1}:R=C,S=1001|1,V={2}:R=D,S=1023,V={3}:R=E,S=1044,V={4}:R=F,S=1012|3,V=&lt;&gt;Situation:",$G$1,D$2,$A17,D$3,$J$1)</f>
        <v>0</v>
      </c>
      <c r="E17" s="55">
        <f t="shared" si="9"/>
        <v>0</v>
      </c>
      <c r="F17" s="56">
        <f t="shared" si="10"/>
        <v>0</v>
      </c>
      <c r="G17" s="377" t="s">
        <v>144</v>
      </c>
      <c r="H17" s="377"/>
      <c r="I17" s="377"/>
      <c r="J17" s="377"/>
      <c r="K17" s="377"/>
      <c r="L17" s="377"/>
      <c r="M17" s="54">
        <f>_xll.Assistant.XL.RIK_AC("INF02__;INF02@E=1,S=1031,G=0,T=0,P=0:@R=A,S=1000,V={0}:R=B,S=1022,V={1}:R=C,S=1001|1,V={2}:R=D,S=1023,V={3}:R=E,S=1044,V={4}:R=F,S=1012|3,V=&lt;&gt;Situation:",$G$1,M$2,$A17,M$3,$J$1)</f>
        <v>0</v>
      </c>
      <c r="N17" s="54">
        <f>_xll.Assistant.XL.RIK_AC("INF02__;INF02@E=1,S=1031,G=0,T=0,P=0:@R=A,S=1000,V={0}:R=B,S=1022,V={1}:R=C,S=1001|1,V={2}:R=D,S=1023,V={3}:R=E,S=1044,V={4}:R=F,S=1012|3,V=&lt;&gt;Situation:",$G$1,N$2,$A17,N$3,$J$1)</f>
        <v>0</v>
      </c>
      <c r="O17" s="55">
        <f t="shared" si="11"/>
        <v>0</v>
      </c>
      <c r="P17" s="56">
        <f t="shared" si="12"/>
        <v>0</v>
      </c>
      <c r="Q17" t="str">
        <f>_xll.Assistant.XL.MASQUERLIGNESI(AND(C17=0,D17=0,M17=0,N17=0))</f>
        <v/>
      </c>
    </row>
    <row r="18" spans="1:17" ht="15" customHeight="1" x14ac:dyDescent="0.25">
      <c r="A18" t="s">
        <v>145</v>
      </c>
      <c r="B18" s="53" t="s">
        <v>125</v>
      </c>
      <c r="C18" s="54">
        <f>_xll.Assistant.XL.RIK_AC("INF02__;INF02@E=1,S=1031,G=0,T=0,P=0:@R=A,S=1000,V={0}:R=B,S=1022,V={1}:R=C,S=1001|1,V={2}:R=D,S=1023,V={3}:R=E,S=1044,V={4}:R=F,S=1012|3,V=&lt;&gt;Situation:",$G$1,C$2,$A18,C$3,$J$1)</f>
        <v>0</v>
      </c>
      <c r="D18" s="54">
        <f>_xll.Assistant.XL.RIK_AC("INF02__;INF02@E=1,S=1031,G=0,T=0,P=0:@R=A,S=1000,V={0}:R=B,S=1022,V={1}:R=C,S=1001|1,V={2}:R=D,S=1023,V={3}:R=E,S=1044,V={4}:R=F,S=1012|3,V=&lt;&gt;Situation:",$G$1,D$2,$A18,D$3,$J$1)</f>
        <v>0</v>
      </c>
      <c r="E18" s="55">
        <f t="shared" si="9"/>
        <v>0</v>
      </c>
      <c r="F18" s="56">
        <f t="shared" si="10"/>
        <v>0</v>
      </c>
      <c r="G18" s="377" t="s">
        <v>519</v>
      </c>
      <c r="H18" s="377"/>
      <c r="I18" s="377"/>
      <c r="J18" s="377"/>
      <c r="K18" s="377"/>
      <c r="L18" s="377"/>
      <c r="M18" s="54">
        <f>_xll.Assistant.XL.RIK_AC("INF02__;INF02@E=1,S=1031,G=0,T=0,P=0:@R=A,S=1000,V={0}:R=B,S=1022,V={1}:R=C,S=1001|1,V={2}:R=D,S=1023,V={3}:R=E,S=1044,V={4}:R=F,S=1012|3,V=&lt;&gt;Situation:",$G$1,M$2,$A18,M$3,$J$1)</f>
        <v>-212157.25999999998</v>
      </c>
      <c r="N18" s="54">
        <f>_xll.Assistant.XL.RIK_AC("INF02__;INF02@E=1,S=1031,G=0,T=0,P=0:@R=A,S=1000,V={0}:R=B,S=1022,V={1}:R=C,S=1001|1,V={2}:R=D,S=1023,V={3}:R=E,S=1044,V={4}:R=F,S=1012|3,V=&lt;&gt;Situation:",$G$1,N$2,$A18,N$3,$J$1)</f>
        <v>0</v>
      </c>
      <c r="O18" s="55">
        <f t="shared" si="11"/>
        <v>-212157.25999999998</v>
      </c>
      <c r="P18" s="56">
        <f t="shared" si="12"/>
        <v>0</v>
      </c>
      <c r="Q18" t="str">
        <f>_xll.Assistant.XL.MASQUERLIGNESI(AND(C18=0,D18=0,M18=0,N18=0))</f>
        <v/>
      </c>
    </row>
    <row r="19" spans="1:17" ht="15" customHeight="1" x14ac:dyDescent="0.25">
      <c r="A19" t="s">
        <v>146</v>
      </c>
      <c r="B19" s="53" t="s">
        <v>125</v>
      </c>
      <c r="C19" s="54">
        <f>_xll.Assistant.XL.RIK_AC("INF02__;INF02@E=1,S=1031,G=0,T=0,P=0:@R=A,S=1000,V={0}:R=B,S=1022,V={1}:R=C,S=1001|1,V={2}:R=D,S=1023,V={3}:R=E,S=1044,V={4}:R=F,S=1012|3,V=&lt;&gt;Situation:",$G$1,C$2,$A19,C$3,$J$1)</f>
        <v>-1532266.53</v>
      </c>
      <c r="D19" s="54">
        <f>_xll.Assistant.XL.RIK_AC("INF02__;INF02@E=1,S=1031,G=0,T=0,P=0:@R=A,S=1000,V={0}:R=B,S=1022,V={1}:R=C,S=1001|1,V={2}:R=D,S=1023,V={3}:R=E,S=1044,V={4}:R=F,S=1012|3,V=&lt;&gt;Situation:",$G$1,D$2,$A19,D$3,$J$1)</f>
        <v>0</v>
      </c>
      <c r="E19" s="55">
        <f t="shared" si="9"/>
        <v>-1532266.53</v>
      </c>
      <c r="F19" s="56">
        <f t="shared" si="10"/>
        <v>0</v>
      </c>
      <c r="G19" s="377" t="s">
        <v>541</v>
      </c>
      <c r="H19" s="377"/>
      <c r="I19" s="377"/>
      <c r="J19" s="377"/>
      <c r="K19" s="377"/>
      <c r="L19" s="377"/>
      <c r="M19" s="54">
        <f>_xll.Assistant.XL.RIK_AC("INF02__;INF02@E=1,S=1031,G=0,T=0,P=0:@R=A,S=1000,V={0}:R=B,S=1022,V={1}:R=C,S=1001|1,V={2}:R=D,S=1023,V={3}:R=E,S=1044,V={4}:R=F,S=1012|3,V=&lt;&gt;Situation:",$G$1,M$2,$A19,M$3,$J$1)</f>
        <v>-1532266.53</v>
      </c>
      <c r="N19" s="54">
        <f>_xll.Assistant.XL.RIK_AC("INF02__;INF02@E=1,S=1031,G=0,T=0,P=0:@R=A,S=1000,V={0}:R=B,S=1022,V={1}:R=C,S=1001|1,V={2}:R=D,S=1023,V={3}:R=E,S=1044,V={4}:R=F,S=1012|3,V=&lt;&gt;Situation:",$G$1,N$2,$A19,N$3,$J$1)</f>
        <v>0</v>
      </c>
      <c r="O19" s="55">
        <f t="shared" si="11"/>
        <v>-1532266.53</v>
      </c>
      <c r="P19" s="56">
        <f t="shared" si="12"/>
        <v>0</v>
      </c>
      <c r="Q19" t="str">
        <f>_xll.Assistant.XL.MASQUERLIGNESI(AND(C19=0,D19=0,M19=0,N19=0))</f>
        <v/>
      </c>
    </row>
    <row r="20" spans="1:17" ht="15" customHeight="1" x14ac:dyDescent="0.25">
      <c r="A20" t="s">
        <v>147</v>
      </c>
      <c r="B20" s="53" t="s">
        <v>125</v>
      </c>
      <c r="C20" s="54">
        <f>_xll.Assistant.XL.RIK_AC("INF02__;INF02@E=1,S=1031,G=0,T=0,P=0:@R=A,S=1000,V={0}:R=B,S=1022,V={1}:R=C,S=1001|1,V={2}:R=D,S=1023,V={3}:R=E,S=1044,V={4}:R=F,S=1012|3,V=&lt;&gt;Situation:",$G$1,C$2,$A20,C$3,$J$1)</f>
        <v>0</v>
      </c>
      <c r="D20" s="54">
        <f>_xll.Assistant.XL.RIK_AC("INF02__;INF02@E=1,S=1031,G=0,T=0,P=0:@R=A,S=1000,V={0}:R=B,S=1022,V={1}:R=C,S=1001|1,V={2}:R=D,S=1023,V={3}:R=E,S=1044,V={4}:R=F,S=1012|3,V=&lt;&gt;Situation:",$G$1,D$2,$A20,D$3,$J$1)</f>
        <v>0</v>
      </c>
      <c r="E20" s="55">
        <f t="shared" si="9"/>
        <v>0</v>
      </c>
      <c r="F20" s="56">
        <f t="shared" si="10"/>
        <v>0</v>
      </c>
      <c r="G20" s="377" t="s">
        <v>483</v>
      </c>
      <c r="H20" s="377"/>
      <c r="I20" s="377"/>
      <c r="J20" s="377"/>
      <c r="K20" s="377"/>
      <c r="L20" s="377"/>
      <c r="M20" s="54">
        <f>_xll.Assistant.XL.RIK_AC("INF02__;INF02@E=1,S=1031,G=0,T=0,P=0:@R=A,S=1000,V={0}:R=B,S=1022,V={1}:R=C,S=1001|1,V={2}:R=D,S=1023,V={3}:R=E,S=1044,V={4}:R=F,S=1012|3,V=&lt;&gt;Situation:",$G$1,M$2,$A20,M$3,$J$1)</f>
        <v>-273415.39999999997</v>
      </c>
      <c r="N20" s="54">
        <f>_xll.Assistant.XL.RIK_AC("INF02__;INF02@E=1,S=1031,G=0,T=0,P=0:@R=A,S=1000,V={0}:R=B,S=1022,V={1}:R=C,S=1001|1,V={2}:R=D,S=1023,V={3}:R=E,S=1044,V={4}:R=F,S=1012|3,V=&lt;&gt;Situation:",$G$1,N$2,$A20,N$3,$J$1)</f>
        <v>0</v>
      </c>
      <c r="O20" s="55">
        <f t="shared" si="11"/>
        <v>-273415.39999999997</v>
      </c>
      <c r="P20" s="56">
        <f t="shared" si="12"/>
        <v>0</v>
      </c>
      <c r="Q20" t="str">
        <f>_xll.Assistant.XL.MASQUERLIGNESI(AND(C20=0,D20=0,M20=0,N20=0))</f>
        <v/>
      </c>
    </row>
    <row r="21" spans="1:17" ht="15" customHeight="1" x14ac:dyDescent="0.25">
      <c r="A21" t="s">
        <v>148</v>
      </c>
      <c r="B21" s="53" t="s">
        <v>125</v>
      </c>
      <c r="C21" s="54">
        <f>_xll.Assistant.XL.RIK_AC("INF02__;INF02@E=1,S=1031,G=0,T=0,P=0:@R=A,S=1000,V={0}:R=B,S=1022,V={1}:R=C,S=1001|1,V={2}:R=D,S=1023,V={3}:R=E,S=1044,V={4}:R=F,S=1012|3,V=&lt;&gt;Situation:",$G$1,C$2,$A21,C$3,$J$1)</f>
        <v>0</v>
      </c>
      <c r="D21" s="54">
        <f>_xll.Assistant.XL.RIK_AC("INF02__;INF02@E=1,S=1031,G=0,T=0,P=0:@R=A,S=1000,V={0}:R=B,S=1022,V={1}:R=C,S=1001|1,V={2}:R=D,S=1023,V={3}:R=E,S=1044,V={4}:R=F,S=1012|3,V=&lt;&gt;Situation:",$G$1,D$2,$A21,D$3,$J$1)</f>
        <v>0</v>
      </c>
      <c r="E21" s="55">
        <f t="shared" si="9"/>
        <v>0</v>
      </c>
      <c r="F21" s="56">
        <f t="shared" si="10"/>
        <v>0</v>
      </c>
      <c r="G21" s="377" t="s">
        <v>521</v>
      </c>
      <c r="H21" s="377"/>
      <c r="I21" s="377"/>
      <c r="J21" s="377"/>
      <c r="K21" s="377"/>
      <c r="L21" s="377"/>
      <c r="M21" s="54">
        <f>_xll.Assistant.XL.RIK_AC("INF02__;INF02@E=1,S=1031,G=0,T=0,P=0:@R=A,S=1000,V={0}:R=B,S=1022,V={1}:R=C,S=1001|1,V={2}:R=D,S=1023,V={3}:R=E,S=1044,V={4}:R=F,S=1012|3,V=&lt;&gt;Situation:",$G$1,M$2,$A21,M$3,$J$1)</f>
        <v>-3084.41</v>
      </c>
      <c r="N21" s="54">
        <f>_xll.Assistant.XL.RIK_AC("INF02__;INF02@E=1,S=1031,G=0,T=0,P=0:@R=A,S=1000,V={0}:R=B,S=1022,V={1}:R=C,S=1001|1,V={2}:R=D,S=1023,V={3}:R=E,S=1044,V={4}:R=F,S=1012|3,V=&lt;&gt;Situation:",$G$1,N$2,$A21,N$3,$J$1)</f>
        <v>0</v>
      </c>
      <c r="O21" s="55">
        <f t="shared" si="11"/>
        <v>-3084.41</v>
      </c>
      <c r="P21" s="56">
        <f t="shared" si="12"/>
        <v>0</v>
      </c>
      <c r="Q21" t="str">
        <f>_xll.Assistant.XL.MASQUERLIGNESI(AND(C21=0,D21=0,M21=0,N21=0))</f>
        <v/>
      </c>
    </row>
    <row r="22" spans="1:17" ht="15" customHeight="1" x14ac:dyDescent="0.25">
      <c r="A22" t="s">
        <v>149</v>
      </c>
      <c r="B22" s="53" t="s">
        <v>125</v>
      </c>
      <c r="C22" s="54">
        <f>_xll.Assistant.XL.RIK_AC("INF02__;INF02@E=1,S=1031,G=0,T=0,P=0:@R=A,S=1000,V={0}:R=B,S=1022,V={1}:R=C,S=1001|1,V={2}:R=D,S=1023,V={3}:R=E,S=1044,V={4}:R=F,S=1012|3,V=&lt;&gt;Situation:",$G$1,C$2,$A22,C$3,$J$1)</f>
        <v>0</v>
      </c>
      <c r="D22" s="54">
        <f>_xll.Assistant.XL.RIK_AC("INF02__;INF02@E=1,S=1031,G=0,T=0,P=0:@R=A,S=1000,V={0}:R=B,S=1022,V={1}:R=C,S=1001|1,V={2}:R=D,S=1023,V={3}:R=E,S=1044,V={4}:R=F,S=1012|3,V=&lt;&gt;Situation:",$G$1,D$2,$A22,D$3,$J$1)</f>
        <v>0</v>
      </c>
      <c r="E22" s="55">
        <f t="shared" si="9"/>
        <v>0</v>
      </c>
      <c r="F22" s="56">
        <f t="shared" si="10"/>
        <v>0</v>
      </c>
      <c r="G22" s="377" t="s">
        <v>522</v>
      </c>
      <c r="H22" s="377"/>
      <c r="I22" s="377"/>
      <c r="J22" s="377"/>
      <c r="K22" s="377"/>
      <c r="L22" s="377"/>
      <c r="M22" s="54">
        <f>_xll.Assistant.XL.RIK_AC("INF02__;INF02@E=1,S=1031,G=0,T=0,P=0:@R=A,S=1000,V={0}:R=B,S=1022,V={1}:R=C,S=1001|1,V={2}:R=D,S=1023,V={3}:R=E,S=1044,V={4}:R=F,S=1012|3,V=&lt;&gt;Situation:",$G$1,M$2,$A22,M$3,$J$1)</f>
        <v>-11434</v>
      </c>
      <c r="N22" s="54">
        <f>_xll.Assistant.XL.RIK_AC("INF02__;INF02@E=1,S=1031,G=0,T=0,P=0:@R=A,S=1000,V={0}:R=B,S=1022,V={1}:R=C,S=1001|1,V={2}:R=D,S=1023,V={3}:R=E,S=1044,V={4}:R=F,S=1012|3,V=&lt;&gt;Situation:",$G$1,N$2,$A22,N$3,$J$1)</f>
        <v>0</v>
      </c>
      <c r="O22" s="55">
        <f t="shared" si="11"/>
        <v>-11434</v>
      </c>
      <c r="P22" s="56">
        <f t="shared" si="12"/>
        <v>0</v>
      </c>
      <c r="Q22" t="str">
        <f>_xll.Assistant.XL.MASQUERLIGNESI(AND(C22=0,D22=0,M22=0,N22=0))</f>
        <v/>
      </c>
    </row>
    <row r="23" spans="1:17" ht="15" customHeight="1" x14ac:dyDescent="0.25">
      <c r="A23" t="s">
        <v>150</v>
      </c>
      <c r="B23" s="53" t="s">
        <v>125</v>
      </c>
      <c r="C23" s="54">
        <f>_xll.Assistant.XL.RIK_AC("INF02__;INF02@E=1,S=1031,G=0,T=0,P=0:@R=A,S=1000,V={0}:R=B,S=1022,V={1}:R=C,S=1001|1,V={2}:R=D,S=1023,V={3}:R=E,S=1044,V={4}:R=F,S=1012|3,V=&lt;&gt;Situation:",$G$1,C$2,$A23,C$3,$J$1)</f>
        <v>0</v>
      </c>
      <c r="D23" s="54">
        <f>_xll.Assistant.XL.RIK_AC("INF02__;INF02@E=1,S=1031,G=0,T=0,P=0:@R=A,S=1000,V={0}:R=B,S=1022,V={1}:R=C,S=1001|1,V={2}:R=D,S=1023,V={3}:R=E,S=1044,V={4}:R=F,S=1012|3,V=&lt;&gt;Situation:",$G$1,D$2,$A23,D$3,$J$1)</f>
        <v>0</v>
      </c>
      <c r="E23" s="55">
        <f t="shared" si="9"/>
        <v>0</v>
      </c>
      <c r="F23" s="56">
        <f t="shared" si="10"/>
        <v>0</v>
      </c>
      <c r="G23" s="377" t="s">
        <v>484</v>
      </c>
      <c r="H23" s="377"/>
      <c r="I23" s="377"/>
      <c r="J23" s="377"/>
      <c r="K23" s="377"/>
      <c r="L23" s="377"/>
      <c r="M23" s="54">
        <f>_xll.Assistant.XL.RIK_AC("INF02__;INF02@E=1,S=1031,G=0,T=0,P=0:@R=A,S=1000,V={0}:R=B,S=1022,V={1}:R=C,S=1001|1,V={2}:R=D,S=1023,V={3}:R=E,S=1044,V={4}:R=F,S=1012|3,V=&lt;&gt;Situation:",$G$1,M$2,$A23,M$3,$J$1)</f>
        <v>-5234</v>
      </c>
      <c r="N23" s="54">
        <f>_xll.Assistant.XL.RIK_AC("INF02__;INF02@E=1,S=1031,G=0,T=0,P=0:@R=A,S=1000,V={0}:R=B,S=1022,V={1}:R=C,S=1001|1,V={2}:R=D,S=1023,V={3}:R=E,S=1044,V={4}:R=F,S=1012|3,V=&lt;&gt;Situation:",$G$1,N$2,$A23,N$3,$J$1)</f>
        <v>0</v>
      </c>
      <c r="O23" s="55">
        <f t="shared" si="11"/>
        <v>-5234</v>
      </c>
      <c r="P23" s="56">
        <f t="shared" si="12"/>
        <v>0</v>
      </c>
      <c r="Q23" t="str">
        <f>_xll.Assistant.XL.MASQUERLIGNESI(AND(C23=0,D23=0,M23=0,N23=0))</f>
        <v/>
      </c>
    </row>
    <row r="24" spans="1:17" ht="15" customHeight="1" x14ac:dyDescent="0.25">
      <c r="A24" t="s">
        <v>151</v>
      </c>
      <c r="B24" s="53" t="s">
        <v>125</v>
      </c>
      <c r="C24" s="54">
        <f>_xll.Assistant.XL.RIK_AC("INF02__;INF02@E=1,S=1031,G=0,T=0,P=0:@R=A,S=1000,V={0}:R=B,S=1022,V={1}:R=C,S=1001|1,V={2}:R=D,S=1023,V={3}:R=E,S=1044,V={4}:R=F,S=1012|3,V=&lt;&gt;Situation:",$G$1,C$2,$A24,C$3,$J$1)</f>
        <v>0</v>
      </c>
      <c r="D24" s="54">
        <f>_xll.Assistant.XL.RIK_AC("INF02__;INF02@E=1,S=1031,G=0,T=0,P=0:@R=A,S=1000,V={0}:R=B,S=1022,V={1}:R=C,S=1001|1,V={2}:R=D,S=1023,V={3}:R=E,S=1044,V={4}:R=F,S=1012|3,V=&lt;&gt;Situation:",$G$1,D$2,$A24,D$3,$J$1)</f>
        <v>0</v>
      </c>
      <c r="E24" s="55">
        <f t="shared" si="9"/>
        <v>0</v>
      </c>
      <c r="F24" s="56">
        <f t="shared" si="10"/>
        <v>0</v>
      </c>
      <c r="G24" s="377" t="s">
        <v>523</v>
      </c>
      <c r="H24" s="377"/>
      <c r="I24" s="377"/>
      <c r="J24" s="377"/>
      <c r="K24" s="377"/>
      <c r="L24" s="377"/>
      <c r="M24" s="54">
        <f>_xll.Assistant.XL.RIK_AC("INF02__;INF02@E=1,S=1031,G=0,T=0,P=0:@R=A,S=1000,V={0}:R=B,S=1022,V={1}:R=C,S=1001|1,V={2}:R=D,S=1023,V={3}:R=E,S=1044,V={4}:R=F,S=1012|3,V=&lt;&gt;Situation:",$G$1,M$2,$A24,M$3,$J$1)</f>
        <v>-24331.93</v>
      </c>
      <c r="N24" s="54">
        <f>_xll.Assistant.XL.RIK_AC("INF02__;INF02@E=1,S=1031,G=0,T=0,P=0:@R=A,S=1000,V={0}:R=B,S=1022,V={1}:R=C,S=1001|1,V={2}:R=D,S=1023,V={3}:R=E,S=1044,V={4}:R=F,S=1012|3,V=&lt;&gt;Situation:",$G$1,N$2,$A24,N$3,$J$1)</f>
        <v>0</v>
      </c>
      <c r="O24" s="55">
        <f t="shared" si="11"/>
        <v>-24331.93</v>
      </c>
      <c r="P24" s="56">
        <f t="shared" si="12"/>
        <v>0</v>
      </c>
      <c r="Q24" t="str">
        <f>_xll.Assistant.XL.MASQUERLIGNESI(AND(C24=0,D24=0,M24=0,N24=0))</f>
        <v/>
      </c>
    </row>
    <row r="25" spans="1:17" ht="15" hidden="1" customHeight="1" x14ac:dyDescent="0.25">
      <c r="A25" t="s">
        <v>152</v>
      </c>
      <c r="B25" s="53" t="s">
        <v>125</v>
      </c>
      <c r="C25" s="54">
        <f>_xll.Assistant.XL.RIK_AC("INF02__;INF02@E=1,S=1031,G=0,T=0,P=0:@R=A,S=1000,V={0}:R=B,S=1022,V={1}:R=C,S=1001|1,V={2}:R=D,S=1023,V={3}:R=E,S=1044,V={4}:R=F,S=1012|3,V=&lt;&gt;Situation:",$G$1,C$2,$A25,C$3,$J$1)</f>
        <v>0</v>
      </c>
      <c r="D25" s="54">
        <f>_xll.Assistant.XL.RIK_AC("INF02__;INF02@E=1,S=1031,G=0,T=0,P=0:@R=A,S=1000,V={0}:R=B,S=1022,V={1}:R=C,S=1001|1,V={2}:R=D,S=1023,V={3}:R=E,S=1044,V={4}:R=F,S=1012|3,V=&lt;&gt;Situation:",$G$1,D$2,$A25,D$3,$J$1)</f>
        <v>0</v>
      </c>
      <c r="E25" s="55">
        <f t="shared" si="9"/>
        <v>0</v>
      </c>
      <c r="F25" s="56">
        <f t="shared" si="10"/>
        <v>0</v>
      </c>
      <c r="G25" s="377" t="s">
        <v>153</v>
      </c>
      <c r="H25" s="377"/>
      <c r="I25" s="377"/>
      <c r="J25" s="377"/>
      <c r="K25" s="377"/>
      <c r="L25" s="377"/>
      <c r="M25" s="54">
        <f>_xll.Assistant.XL.RIK_AC("INF02__;INF02@E=1,S=1031,G=0,T=0,P=0:@R=A,S=1000,V={0}:R=B,S=1022,V={1}:R=C,S=1001|1,V={2}:R=D,S=1023,V={3}:R=E,S=1044,V={4}:R=F,S=1012|3,V=&lt;&gt;Situation:",$G$1,M$2,$A25,M$3,$J$1)</f>
        <v>0</v>
      </c>
      <c r="N25" s="54">
        <f>_xll.Assistant.XL.RIK_AC("INF02__;INF02@E=1,S=1031,G=0,T=0,P=0:@R=A,S=1000,V={0}:R=B,S=1022,V={1}:R=C,S=1001|1,V={2}:R=D,S=1023,V={3}:R=E,S=1044,V={4}:R=F,S=1012|3,V=&lt;&gt;Situation:",$G$1,N$2,$A25,N$3,$J$1)</f>
        <v>0</v>
      </c>
      <c r="O25" s="55">
        <f t="shared" si="11"/>
        <v>0</v>
      </c>
      <c r="P25" s="56">
        <f t="shared" si="12"/>
        <v>0</v>
      </c>
      <c r="Q25" t="str">
        <f>_xll.Assistant.XL.MASQUERLIGNESI(AND(C25=0,D25=0,M25=0,N25=0))</f>
        <v/>
      </c>
    </row>
    <row r="26" spans="1:17" ht="15" customHeight="1" x14ac:dyDescent="0.25">
      <c r="A26" t="s">
        <v>154</v>
      </c>
      <c r="B26" s="53" t="s">
        <v>125</v>
      </c>
      <c r="C26" s="54">
        <f>_xll.Assistant.XL.RIK_AC("INF02__;INF02@E=1,S=1031,G=0,T=0,P=0:@R=A,S=1000,V={0}:R=B,S=1022,V={1}:R=C,S=1001|1,V={2}:R=D,S=1023,V={3}:R=E,S=1044,V={4}:R=F,S=1012|3,V=&lt;&gt;Situation:",$G$1,C$2,$A26,C$3,$J$1)</f>
        <v>-31972.66</v>
      </c>
      <c r="D26" s="54">
        <f>_xll.Assistant.XL.RIK_AC("INF02__;INF02@E=1,S=1031,G=0,T=0,P=0:@R=A,S=1000,V={0}:R=B,S=1022,V={1}:R=C,S=1001|1,V={2}:R=D,S=1023,V={3}:R=E,S=1044,V={4}:R=F,S=1012|3,V=&lt;&gt;Situation:",$G$1,D$2,$A26,D$3,$J$1)</f>
        <v>0</v>
      </c>
      <c r="E26" s="55">
        <f t="shared" si="9"/>
        <v>-31972.66</v>
      </c>
      <c r="F26" s="56">
        <f t="shared" si="10"/>
        <v>0</v>
      </c>
      <c r="G26" s="377" t="s">
        <v>525</v>
      </c>
      <c r="H26" s="377"/>
      <c r="I26" s="377"/>
      <c r="J26" s="377"/>
      <c r="K26" s="377"/>
      <c r="L26" s="377"/>
      <c r="M26" s="54">
        <f>_xll.Assistant.XL.RIK_AC("INF02__;INF02@E=1,S=1031,G=0,T=0,P=0:@R=A,S=1000,V={0}:R=B,S=1022,V={1}:R=C,S=1001|1,V={2}:R=D,S=1023,V={3}:R=E,S=1044,V={4}:R=F,S=1012|3,V=&lt;&gt;Situation:",$G$1,M$2,$A26,M$3,$J$1)</f>
        <v>-31972.66</v>
      </c>
      <c r="N26" s="54">
        <f>_xll.Assistant.XL.RIK_AC("INF02__;INF02@E=1,S=1031,G=0,T=0,P=0:@R=A,S=1000,V={0}:R=B,S=1022,V={1}:R=C,S=1001|1,V={2}:R=D,S=1023,V={3}:R=E,S=1044,V={4}:R=F,S=1012|3,V=&lt;&gt;Situation:",$G$1,N$2,$A26,N$3,$J$1)</f>
        <v>0</v>
      </c>
      <c r="O26" s="55">
        <f t="shared" si="11"/>
        <v>-31972.66</v>
      </c>
      <c r="P26" s="56">
        <f t="shared" si="12"/>
        <v>0</v>
      </c>
      <c r="Q26" t="str">
        <f>_xll.Assistant.XL.MASQUERLIGNESI(AND(C26=0,D26=0,M26=0,N26=0))</f>
        <v/>
      </c>
    </row>
    <row r="27" spans="1:17" ht="15" hidden="1" customHeight="1" x14ac:dyDescent="0.25">
      <c r="A27" t="s">
        <v>155</v>
      </c>
      <c r="B27" s="53" t="s">
        <v>125</v>
      </c>
      <c r="C27" s="54">
        <f>_xll.Assistant.XL.RIK_AC("INF02__;INF02@E=1,S=1031,G=0,T=0,P=0:@R=A,S=1000,V={0}:R=B,S=1022,V={1}:R=C,S=1001|1,V={2}:R=D,S=1023,V={3}:R=E,S=1044,V={4}:R=F,S=1012|3,V=&lt;&gt;Situation:",$G$1,C$2,$A27,C$3,$J$1)</f>
        <v>0</v>
      </c>
      <c r="D27" s="54">
        <f>_xll.Assistant.XL.RIK_AC("INF02__;INF02@E=1,S=1031,G=0,T=0,P=0:@R=A,S=1000,V={0}:R=B,S=1022,V={1}:R=C,S=1001|1,V={2}:R=D,S=1023,V={3}:R=E,S=1044,V={4}:R=F,S=1012|3,V=&lt;&gt;Situation:",$G$1,D$2,$A27,D$3,$J$1)</f>
        <v>0</v>
      </c>
      <c r="E27" s="55">
        <f t="shared" si="9"/>
        <v>0</v>
      </c>
      <c r="F27" s="56">
        <f t="shared" si="10"/>
        <v>0</v>
      </c>
      <c r="G27" s="377" t="s">
        <v>156</v>
      </c>
      <c r="H27" s="377"/>
      <c r="I27" s="377"/>
      <c r="J27" s="377"/>
      <c r="K27" s="377"/>
      <c r="L27" s="377"/>
      <c r="M27" s="54">
        <f>_xll.Assistant.XL.RIK_AC("INF02__;INF02@E=1,S=1031,G=0,T=0,P=0:@R=A,S=1000,V={0}:R=B,S=1022,V={1}:R=C,S=1001|1,V={2}:R=D,S=1023,V={3}:R=E,S=1044,V={4}:R=F,S=1012|3,V=&lt;&gt;Situation:",$G$1,M$2,$A27,M$3,$J$1)</f>
        <v>0</v>
      </c>
      <c r="N27" s="54">
        <f>_xll.Assistant.XL.RIK_AC("INF02__;INF02@E=1,S=1031,G=0,T=0,P=0:@R=A,S=1000,V={0}:R=B,S=1022,V={1}:R=C,S=1001|1,V={2}:R=D,S=1023,V={3}:R=E,S=1044,V={4}:R=F,S=1012|3,V=&lt;&gt;Situation:",$G$1,N$2,$A27,N$3,$J$1)</f>
        <v>0</v>
      </c>
      <c r="O27" s="55">
        <f t="shared" si="11"/>
        <v>0</v>
      </c>
      <c r="P27" s="56">
        <f t="shared" si="12"/>
        <v>0</v>
      </c>
      <c r="Q27" t="str">
        <f>_xll.Assistant.XL.MASQUERLIGNESI(AND(C27=0,D27=0,M27=0,N27=0))</f>
        <v/>
      </c>
    </row>
    <row r="28" spans="1:17" ht="15" hidden="1" customHeight="1" x14ac:dyDescent="0.25">
      <c r="A28" t="s">
        <v>157</v>
      </c>
      <c r="B28" s="53" t="s">
        <v>125</v>
      </c>
      <c r="C28" s="54">
        <f>_xll.Assistant.XL.RIK_AC("INF02__;INF02@E=1,S=1031,G=0,T=0,P=0:@R=A,S=1000,V={0}:R=B,S=1022,V={1}:R=C,S=1001|1,V={2}:R=D,S=1023,V={3}:R=E,S=1044,V={4}:R=F,S=1012|3,V=&lt;&gt;Situation:",$G$1,C$2,$A28,C$3,$J$1)</f>
        <v>0</v>
      </c>
      <c r="D28" s="54">
        <f>_xll.Assistant.XL.RIK_AC("INF02__;INF02@E=1,S=1031,G=0,T=0,P=0:@R=A,S=1000,V={0}:R=B,S=1022,V={1}:R=C,S=1001|1,V={2}:R=D,S=1023,V={3}:R=E,S=1044,V={4}:R=F,S=1012|3,V=&lt;&gt;Situation:",$G$1,D$2,$A28,D$3,$J$1)</f>
        <v>0</v>
      </c>
      <c r="E28" s="55">
        <f t="shared" si="9"/>
        <v>0</v>
      </c>
      <c r="F28" s="56">
        <f t="shared" si="10"/>
        <v>0</v>
      </c>
      <c r="G28" s="377" t="s">
        <v>158</v>
      </c>
      <c r="H28" s="377"/>
      <c r="I28" s="377"/>
      <c r="J28" s="377"/>
      <c r="K28" s="377"/>
      <c r="L28" s="377"/>
      <c r="M28" s="54">
        <f>_xll.Assistant.XL.RIK_AC("INF02__;INF02@E=1,S=1031,G=0,T=0,P=0:@R=A,S=1000,V={0}:R=B,S=1022,V={1}:R=C,S=1001|1,V={2}:R=D,S=1023,V={3}:R=E,S=1044,V={4}:R=F,S=1012|3,V=&lt;&gt;Situation:",$G$1,M$2,$A28,M$3,$J$1)</f>
        <v>0</v>
      </c>
      <c r="N28" s="54">
        <f>_xll.Assistant.XL.RIK_AC("INF02__;INF02@E=1,S=1031,G=0,T=0,P=0:@R=A,S=1000,V={0}:R=B,S=1022,V={1}:R=C,S=1001|1,V={2}:R=D,S=1023,V={3}:R=E,S=1044,V={4}:R=F,S=1012|3,V=&lt;&gt;Situation:",$G$1,N$2,$A28,N$3,$J$1)</f>
        <v>0</v>
      </c>
      <c r="O28" s="55">
        <f t="shared" si="11"/>
        <v>0</v>
      </c>
      <c r="P28" s="56">
        <f t="shared" si="12"/>
        <v>0</v>
      </c>
      <c r="Q28" t="str">
        <f>_xll.Assistant.XL.MASQUERLIGNESI(AND(C28=0,D28=0,M28=0,N28=0))</f>
        <v/>
      </c>
    </row>
    <row r="29" spans="1:17" ht="17.25" x14ac:dyDescent="0.25">
      <c r="B29" s="53" t="s">
        <v>125</v>
      </c>
      <c r="C29" s="57">
        <f>SUM(C16:C28)</f>
        <v>-1564239.19</v>
      </c>
      <c r="D29" s="57">
        <f>SUM(D16:D28)</f>
        <v>0</v>
      </c>
      <c r="E29" s="58"/>
      <c r="F29" s="59"/>
      <c r="G29" s="378" t="s">
        <v>486</v>
      </c>
      <c r="H29" s="378"/>
      <c r="I29" s="378"/>
      <c r="J29" s="378"/>
      <c r="K29" s="378"/>
      <c r="L29" s="378"/>
      <c r="M29" s="57">
        <f>SUM(M16:M28)</f>
        <v>-2176619.3400000003</v>
      </c>
      <c r="N29" s="57">
        <f>SUM(N16:N28)</f>
        <v>0</v>
      </c>
      <c r="O29" s="58"/>
      <c r="P29" s="59"/>
    </row>
    <row r="30" spans="1:17" ht="17.25" x14ac:dyDescent="0.25">
      <c r="B30" s="53" t="s">
        <v>125</v>
      </c>
      <c r="C30" s="60">
        <f>C15+C29</f>
        <v>-1593979.19</v>
      </c>
      <c r="D30" s="60">
        <f>D15+D29</f>
        <v>0</v>
      </c>
      <c r="E30" s="61"/>
      <c r="F30" s="52"/>
      <c r="G30" s="379" t="s">
        <v>487</v>
      </c>
      <c r="H30" s="379"/>
      <c r="I30" s="379"/>
      <c r="J30" s="379"/>
      <c r="K30" s="379"/>
      <c r="L30" s="379"/>
      <c r="M30" s="60">
        <f>M15+M29</f>
        <v>2060937.77</v>
      </c>
      <c r="N30" s="60">
        <f>N15+N29</f>
        <v>0</v>
      </c>
      <c r="O30" s="61"/>
      <c r="P30" s="52"/>
    </row>
    <row r="31" spans="1:17" ht="15.75" hidden="1" customHeight="1" x14ac:dyDescent="0.25">
      <c r="A31" t="s">
        <v>159</v>
      </c>
      <c r="B31" s="53" t="s">
        <v>125</v>
      </c>
      <c r="C31" s="54">
        <f>_xll.Assistant.XL.RIK_AC("INF02__;INF02@E=1,S=1031,G=0,T=0,P=0:@R=A,S=1000,V={0}:R=B,S=1022,V={1}:R=C,S=1001|1,V={2}:R=D,S=1023,V={3}:R=E,S=1044,V={4}:R=F,S=1012|3,V=&lt;&gt;Situation:",$G$1,C$2,$A31,C$3,$J$1)</f>
        <v>0</v>
      </c>
      <c r="D31" s="54">
        <f>_xll.Assistant.XL.RIK_AC("INF02__;INF02@E=1,S=1031,G=0,T=0,P=0:@R=A,S=1000,V={0}:R=B,S=1022,V={1}:R=C,S=1001|1,V={2}:R=D,S=1023,V={3}:R=E,S=1044,V={4}:R=F,S=1012|3,V=&lt;&gt;Situation:",$G$1,D$2,$A31,D$3,$J$1)</f>
        <v>0</v>
      </c>
      <c r="E31" s="55">
        <f t="shared" ref="E31:E38" si="13">C31-D31</f>
        <v>0</v>
      </c>
      <c r="F31" s="56">
        <f t="shared" ref="F31:F38" si="14">IF(D31=0,0,(C31-D31)/D31)</f>
        <v>0</v>
      </c>
      <c r="G31" s="377" t="s">
        <v>160</v>
      </c>
      <c r="H31" s="377"/>
      <c r="I31" s="377"/>
      <c r="J31" s="377"/>
      <c r="K31" s="377"/>
      <c r="L31" s="377"/>
      <c r="M31" s="54">
        <f>_xll.Assistant.XL.RIK_AC("INF02__;INF02@E=1,S=1031,G=0,T=0,P=0:@R=A,S=1000,V={0}:R=B,S=1022,V={1}:R=C,S=1001|1,V={2}:R=D,S=1023,V={3}:R=E,S=1044,V={4}:R=F,S=1012|3,V=&lt;&gt;Situation:",$G$1,M$2,$A31,M$3,$J$1)</f>
        <v>0</v>
      </c>
      <c r="N31" s="54">
        <f>_xll.Assistant.XL.RIK_AC("INF02__;INF02@E=1,S=1031,G=0,T=0,P=0:@R=A,S=1000,V={0}:R=B,S=1022,V={1}:R=C,S=1001|1,V={2}:R=D,S=1023,V={3}:R=E,S=1044,V={4}:R=F,S=1012|3,V=&lt;&gt;Situation:",$G$1,N$2,$A31,N$3,$J$1)</f>
        <v>0</v>
      </c>
      <c r="O31" s="55">
        <f t="shared" ref="O31:O38" si="15">M31-N31</f>
        <v>0</v>
      </c>
      <c r="P31" s="56">
        <f t="shared" ref="P31:P38" si="16">IF(N31=0,0,(M31-N31)/N31)</f>
        <v>0</v>
      </c>
      <c r="Q31" t="str">
        <f>_xll.Assistant.XL.MASQUERLIGNESI(AND(C31=0,D31=0,M31=0,N31=0))</f>
        <v/>
      </c>
    </row>
    <row r="32" spans="1:17" ht="15.75" hidden="1" customHeight="1" x14ac:dyDescent="0.25">
      <c r="A32" t="s">
        <v>161</v>
      </c>
      <c r="B32" s="53" t="s">
        <v>125</v>
      </c>
      <c r="C32" s="54">
        <f>_xll.Assistant.XL.RIK_AC("INF02__;INF02@E=1,S=1031,G=0,T=0,P=0:@R=A,S=1000,V={0}:R=B,S=1022,V={1}:R=C,S=1001|1,V={2}:R=D,S=1023,V={3}:R=E,S=1044,V={4}:R=F,S=1012|3,V=&lt;&gt;Situation:",$G$1,C$2,$A32,C$3,$J$1)</f>
        <v>0</v>
      </c>
      <c r="D32" s="54">
        <f>_xll.Assistant.XL.RIK_AC("INF02__;INF02@E=1,S=1031,G=0,T=0,P=0:@R=A,S=1000,V={0}:R=B,S=1022,V={1}:R=C,S=1001|1,V={2}:R=D,S=1023,V={3}:R=E,S=1044,V={4}:R=F,S=1012|3,V=&lt;&gt;Situation:",$G$1,D$2,$A32,D$3,$J$1)</f>
        <v>0</v>
      </c>
      <c r="E32" s="55">
        <f t="shared" si="13"/>
        <v>0</v>
      </c>
      <c r="F32" s="56">
        <f t="shared" si="14"/>
        <v>0</v>
      </c>
      <c r="G32" s="377" t="s">
        <v>162</v>
      </c>
      <c r="H32" s="377"/>
      <c r="I32" s="377"/>
      <c r="J32" s="377"/>
      <c r="K32" s="377"/>
      <c r="L32" s="377"/>
      <c r="M32" s="54">
        <f>_xll.Assistant.XL.RIK_AC("INF02__;INF02@E=1,S=1031,G=0,T=0,P=0:@R=A,S=1000,V={0}:R=B,S=1022,V={1}:R=C,S=1001|1,V={2}:R=D,S=1023,V={3}:R=E,S=1044,V={4}:R=F,S=1012|3,V=&lt;&gt;Situation:",$G$1,M$2,$A32,M$3,$J$1)</f>
        <v>0</v>
      </c>
      <c r="N32" s="54">
        <f>_xll.Assistant.XL.RIK_AC("INF02__;INF02@E=1,S=1031,G=0,T=0,P=0:@R=A,S=1000,V={0}:R=B,S=1022,V={1}:R=C,S=1001|1,V={2}:R=D,S=1023,V={3}:R=E,S=1044,V={4}:R=F,S=1012|3,V=&lt;&gt;Situation:",$G$1,N$2,$A32,N$3,$J$1)</f>
        <v>0</v>
      </c>
      <c r="O32" s="55">
        <f t="shared" si="15"/>
        <v>0</v>
      </c>
      <c r="P32" s="56">
        <f t="shared" si="16"/>
        <v>0</v>
      </c>
      <c r="Q32" t="str">
        <f>_xll.Assistant.XL.MASQUERLIGNESI(AND(C32=0,D32=0,M32=0,N32=0))</f>
        <v/>
      </c>
    </row>
    <row r="33" spans="1:17" ht="15.75" hidden="1" customHeight="1" x14ac:dyDescent="0.25">
      <c r="A33" t="s">
        <v>163</v>
      </c>
      <c r="B33" s="53" t="s">
        <v>125</v>
      </c>
      <c r="C33" s="54">
        <f>_xll.Assistant.XL.RIK_AC("INF02__;INF02@E=1,S=1031,G=0,T=0,P=0:@R=A,S=1000,V={0}:R=B,S=1022,V={1}:R=C,S=1001|1,V={2}:R=D,S=1023,V={3}:R=E,S=1044,V={4}:R=F,S=1012|3,V=&lt;&gt;Situation:",$G$1,C$2,$A33,C$3,$J$1)</f>
        <v>0</v>
      </c>
      <c r="D33" s="54">
        <f>_xll.Assistant.XL.RIK_AC("INF02__;INF02@E=1,S=1031,G=0,T=0,P=0:@R=A,S=1000,V={0}:R=B,S=1022,V={1}:R=C,S=1001|1,V={2}:R=D,S=1023,V={3}:R=E,S=1044,V={4}:R=F,S=1012|3,V=&lt;&gt;Situation:",$G$1,D$2,$A33,D$3,$J$1)</f>
        <v>0</v>
      </c>
      <c r="E33" s="55">
        <f t="shared" si="13"/>
        <v>0</v>
      </c>
      <c r="F33" s="56">
        <f t="shared" si="14"/>
        <v>0</v>
      </c>
      <c r="G33" s="377" t="s">
        <v>164</v>
      </c>
      <c r="H33" s="377"/>
      <c r="I33" s="377"/>
      <c r="J33" s="377"/>
      <c r="K33" s="377"/>
      <c r="L33" s="377"/>
      <c r="M33" s="54">
        <f>_xll.Assistant.XL.RIK_AC("INF02__;INF02@E=1,S=1031,G=0,T=0,P=0:@R=A,S=1000,V={0}:R=B,S=1022,V={1}:R=C,S=1001|1,V={2}:R=D,S=1023,V={3}:R=E,S=1044,V={4}:R=F,S=1012|3,V=&lt;&gt;Situation:",$G$1,M$2,$A33,M$3,$J$1)</f>
        <v>0</v>
      </c>
      <c r="N33" s="54">
        <f>_xll.Assistant.XL.RIK_AC("INF02__;INF02@E=1,S=1031,G=0,T=0,P=0:@R=A,S=1000,V={0}:R=B,S=1022,V={1}:R=C,S=1001|1,V={2}:R=D,S=1023,V={3}:R=E,S=1044,V={4}:R=F,S=1012|3,V=&lt;&gt;Situation:",$G$1,N$2,$A33,N$3,$J$1)</f>
        <v>0</v>
      </c>
      <c r="O33" s="55">
        <f t="shared" si="15"/>
        <v>0</v>
      </c>
      <c r="P33" s="56">
        <f t="shared" si="16"/>
        <v>0</v>
      </c>
      <c r="Q33" t="str">
        <f>_xll.Assistant.XL.MASQUERLIGNESI(AND(C33=0,D33=0,M33=0,N33=0))</f>
        <v/>
      </c>
    </row>
    <row r="34" spans="1:17" ht="15.75" hidden="1" customHeight="1" x14ac:dyDescent="0.25">
      <c r="A34" t="s">
        <v>165</v>
      </c>
      <c r="B34" s="53" t="s">
        <v>125</v>
      </c>
      <c r="C34" s="54">
        <f>_xll.Assistant.XL.RIK_AC("INF02__;INF02@E=1,S=1031,G=0,T=0,P=0:@R=A,S=1000,V={0}:R=B,S=1022,V={1}:R=C,S=1001|1,V={2}:R=D,S=1023,V={3}:R=E,S=1044,V={4}:R=F,S=1012|3,V=&lt;&gt;Situation:",$G$1,C$2,$A34,C$3,$J$1)</f>
        <v>0</v>
      </c>
      <c r="D34" s="54">
        <f>_xll.Assistant.XL.RIK_AC("INF02__;INF02@E=1,S=1031,G=0,T=0,P=0:@R=A,S=1000,V={0}:R=B,S=1022,V={1}:R=C,S=1001|1,V={2}:R=D,S=1023,V={3}:R=E,S=1044,V={4}:R=F,S=1012|3,V=&lt;&gt;Situation:",$G$1,D$2,$A34,D$3,$J$1)</f>
        <v>0</v>
      </c>
      <c r="E34" s="55">
        <f t="shared" si="13"/>
        <v>0</v>
      </c>
      <c r="F34" s="56">
        <f t="shared" si="14"/>
        <v>0</v>
      </c>
      <c r="G34" s="377" t="s">
        <v>166</v>
      </c>
      <c r="H34" s="377"/>
      <c r="I34" s="377"/>
      <c r="J34" s="377"/>
      <c r="K34" s="377"/>
      <c r="L34" s="377"/>
      <c r="M34" s="54">
        <f>_xll.Assistant.XL.RIK_AC("INF02__;INF02@E=1,S=1031,G=0,T=0,P=0:@R=A,S=1000,V={0}:R=B,S=1022,V={1}:R=C,S=1001|1,V={2}:R=D,S=1023,V={3}:R=E,S=1044,V={4}:R=F,S=1012|3,V=&lt;&gt;Situation:",$G$1,M$2,$A34,M$3,$J$1)</f>
        <v>0</v>
      </c>
      <c r="N34" s="54">
        <f>_xll.Assistant.XL.RIK_AC("INF02__;INF02@E=1,S=1031,G=0,T=0,P=0:@R=A,S=1000,V={0}:R=B,S=1022,V={1}:R=C,S=1001|1,V={2}:R=D,S=1023,V={3}:R=E,S=1044,V={4}:R=F,S=1012|3,V=&lt;&gt;Situation:",$G$1,N$2,$A34,N$3,$J$1)</f>
        <v>0</v>
      </c>
      <c r="O34" s="55">
        <f t="shared" si="15"/>
        <v>0</v>
      </c>
      <c r="P34" s="56">
        <f t="shared" si="16"/>
        <v>0</v>
      </c>
      <c r="Q34" t="str">
        <f>_xll.Assistant.XL.MASQUERLIGNESI(AND(C34=0,D34=0,M34=0,N34=0))</f>
        <v/>
      </c>
    </row>
    <row r="35" spans="1:17" ht="15" hidden="1" customHeight="1" x14ac:dyDescent="0.25">
      <c r="A35" t="s">
        <v>167</v>
      </c>
      <c r="B35" s="53" t="s">
        <v>125</v>
      </c>
      <c r="C35" s="54">
        <f>_xll.Assistant.XL.RIK_AC("INF02__;INF02@E=1,S=1031,G=0,T=0,P=0:@R=A,S=1000,V={0}:R=B,S=1022,V={1}:R=C,S=1001|1,V={2}:R=D,S=1023,V={3}:R=E,S=1044,V={4}:R=F,S=1012|3,V=&lt;&gt;Situation:",$G$1,C$2,$A35,C$3,$J$1)</f>
        <v>0</v>
      </c>
      <c r="D35" s="54">
        <f>_xll.Assistant.XL.RIK_AC("INF02__;INF02@E=1,S=1031,G=0,T=0,P=0:@R=A,S=1000,V={0}:R=B,S=1022,V={1}:R=C,S=1001|1,V={2}:R=D,S=1023,V={3}:R=E,S=1044,V={4}:R=F,S=1012|3,V=&lt;&gt;Situation:",$G$1,D$2,$A35,D$3,$J$1)</f>
        <v>0</v>
      </c>
      <c r="E35" s="55">
        <f t="shared" si="13"/>
        <v>0</v>
      </c>
      <c r="F35" s="56">
        <f t="shared" si="14"/>
        <v>0</v>
      </c>
      <c r="G35" s="377" t="s">
        <v>168</v>
      </c>
      <c r="H35" s="377"/>
      <c r="I35" s="377"/>
      <c r="J35" s="377"/>
      <c r="K35" s="377"/>
      <c r="L35" s="377"/>
      <c r="M35" s="54">
        <f>_xll.Assistant.XL.RIK_AC("INF02__;INF02@E=1,S=1031,G=0,T=0,P=0:@R=A,S=1000,V={0}:R=B,S=1022,V={1}:R=C,S=1001|1,V={2}:R=D,S=1023,V={3}:R=E,S=1044,V={4}:R=F,S=1012|3,V=&lt;&gt;Situation:",$G$1,M$2,$A35,M$3,$J$1)</f>
        <v>0</v>
      </c>
      <c r="N35" s="54">
        <f>_xll.Assistant.XL.RIK_AC("INF02__;INF02@E=1,S=1031,G=0,T=0,P=0:@R=A,S=1000,V={0}:R=B,S=1022,V={1}:R=C,S=1001|1,V={2}:R=D,S=1023,V={3}:R=E,S=1044,V={4}:R=F,S=1012|3,V=&lt;&gt;Situation:",$G$1,N$2,$A35,N$3,$J$1)</f>
        <v>0</v>
      </c>
      <c r="O35" s="55">
        <f t="shared" si="15"/>
        <v>0</v>
      </c>
      <c r="P35" s="56">
        <f t="shared" si="16"/>
        <v>0</v>
      </c>
      <c r="Q35" t="str">
        <f>_xll.Assistant.XL.MASQUERLIGNESI(AND(C35=0,D35=0,M35=0,N35=0))</f>
        <v/>
      </c>
    </row>
    <row r="36" spans="1:17" ht="15.75" hidden="1" customHeight="1" x14ac:dyDescent="0.25">
      <c r="A36" t="s">
        <v>169</v>
      </c>
      <c r="B36" s="53" t="s">
        <v>125</v>
      </c>
      <c r="C36" s="54">
        <f>_xll.Assistant.XL.RIK_AC("INF02__;INF02@E=1,S=1031,G=0,T=0,P=0:@R=A,S=1000,V={0}:R=B,S=1022,V={1}:R=C,S=1001|1,V={2}:R=D,S=1023,V={3}:R=E,S=1044,V={4}:R=F,S=1012|3,V=&lt;&gt;Situation:",$G$1,C$2,$A36,C$3,$J$1)</f>
        <v>0</v>
      </c>
      <c r="D36" s="54">
        <f>_xll.Assistant.XL.RIK_AC("INF02__;INF02@E=1,S=1031,G=0,T=0,P=0:@R=A,S=1000,V={0}:R=B,S=1022,V={1}:R=C,S=1001|1,V={2}:R=D,S=1023,V={3}:R=E,S=1044,V={4}:R=F,S=1012|3,V=&lt;&gt;Situation:",$G$1,D$2,$A36,D$3,$J$1)</f>
        <v>0</v>
      </c>
      <c r="E36" s="55">
        <f t="shared" si="13"/>
        <v>0</v>
      </c>
      <c r="F36" s="56">
        <f t="shared" si="14"/>
        <v>0</v>
      </c>
      <c r="G36" s="377" t="s">
        <v>170</v>
      </c>
      <c r="H36" s="377"/>
      <c r="I36" s="377"/>
      <c r="J36" s="377"/>
      <c r="K36" s="377"/>
      <c r="L36" s="377"/>
      <c r="M36" s="54">
        <f>_xll.Assistant.XL.RIK_AC("INF02__;INF02@E=1,S=1031,G=0,T=0,P=0:@R=A,S=1000,V={0}:R=B,S=1022,V={1}:R=C,S=1001|1,V={2}:R=D,S=1023,V={3}:R=E,S=1044,V={4}:R=F,S=1012|3,V=&lt;&gt;Situation:",$G$1,M$2,$A36,M$3,$J$1)</f>
        <v>0</v>
      </c>
      <c r="N36" s="54">
        <f>_xll.Assistant.XL.RIK_AC("INF02__;INF02@E=1,S=1031,G=0,T=0,P=0:@R=A,S=1000,V={0}:R=B,S=1022,V={1}:R=C,S=1001|1,V={2}:R=D,S=1023,V={3}:R=E,S=1044,V={4}:R=F,S=1012|3,V=&lt;&gt;Situation:",$G$1,N$2,$A36,N$3,$J$1)</f>
        <v>0</v>
      </c>
      <c r="O36" s="55">
        <f t="shared" si="15"/>
        <v>0</v>
      </c>
      <c r="P36" s="56">
        <f t="shared" si="16"/>
        <v>0</v>
      </c>
      <c r="Q36" t="str">
        <f>_xll.Assistant.XL.MASQUERLIGNESI(AND(C36=0,D36=0,M36=0,N36=0))</f>
        <v/>
      </c>
    </row>
    <row r="37" spans="1:17" ht="15.75" hidden="1" customHeight="1" x14ac:dyDescent="0.25">
      <c r="A37" t="s">
        <v>171</v>
      </c>
      <c r="B37" s="53" t="s">
        <v>125</v>
      </c>
      <c r="C37" s="54">
        <f>_xll.Assistant.XL.RIK_AC("INF02__;INF02@E=1,S=1031,G=0,T=0,P=0:@R=A,S=1000,V={0}:R=B,S=1022,V={1}:R=C,S=1001|1,V={2}:R=D,S=1023,V={3}:R=E,S=1044,V={4}:R=F,S=1012|3,V=&lt;&gt;Situation:",$G$1,C$2,$A37,C$3,$J$1)</f>
        <v>0</v>
      </c>
      <c r="D37" s="54">
        <f>_xll.Assistant.XL.RIK_AC("INF02__;INF02@E=1,S=1031,G=0,T=0,P=0:@R=A,S=1000,V={0}:R=B,S=1022,V={1}:R=C,S=1001|1,V={2}:R=D,S=1023,V={3}:R=E,S=1044,V={4}:R=F,S=1012|3,V=&lt;&gt;Situation:",$G$1,D$2,$A37,D$3,$J$1)</f>
        <v>0</v>
      </c>
      <c r="E37" s="55">
        <f t="shared" si="13"/>
        <v>0</v>
      </c>
      <c r="F37" s="56">
        <f t="shared" si="14"/>
        <v>0</v>
      </c>
      <c r="G37" s="377" t="s">
        <v>172</v>
      </c>
      <c r="H37" s="377"/>
      <c r="I37" s="377"/>
      <c r="J37" s="377"/>
      <c r="K37" s="377"/>
      <c r="L37" s="377"/>
      <c r="M37" s="54">
        <f>_xll.Assistant.XL.RIK_AC("INF02__;INF02@E=1,S=1031,G=0,T=0,P=0:@R=A,S=1000,V={0}:R=B,S=1022,V={1}:R=C,S=1001|1,V={2}:R=D,S=1023,V={3}:R=E,S=1044,V={4}:R=F,S=1012|3,V=&lt;&gt;Situation:",$G$1,M$2,$A37,M$3,$J$1)</f>
        <v>0</v>
      </c>
      <c r="N37" s="54">
        <f>_xll.Assistant.XL.RIK_AC("INF02__;INF02@E=1,S=1031,G=0,T=0,P=0:@R=A,S=1000,V={0}:R=B,S=1022,V={1}:R=C,S=1001|1,V={2}:R=D,S=1023,V={3}:R=E,S=1044,V={4}:R=F,S=1012|3,V=&lt;&gt;Situation:",$G$1,N$2,$A37,N$3,$J$1)</f>
        <v>0</v>
      </c>
      <c r="O37" s="55">
        <f t="shared" si="15"/>
        <v>0</v>
      </c>
      <c r="P37" s="56">
        <f t="shared" si="16"/>
        <v>0</v>
      </c>
      <c r="Q37" t="str">
        <f>_xll.Assistant.XL.MASQUERLIGNESI(AND(C37=0,D37=0,M37=0,N37=0))</f>
        <v/>
      </c>
    </row>
    <row r="38" spans="1:17" ht="15.75" hidden="1" customHeight="1" x14ac:dyDescent="0.25">
      <c r="A38" t="s">
        <v>173</v>
      </c>
      <c r="B38" s="53"/>
      <c r="C38" s="54">
        <f>_xll.Assistant.XL.RIK_AC("INF02__;INF02@E=1,S=1031,G=0,T=0,P=0:@R=A,S=1000,V={0}:R=B,S=1022,V={1}:R=C,S=1001|1,V={2}:R=D,S=1023,V={3}:R=E,S=1044,V={4}:R=F,S=1012|3,V=&lt;&gt;Situation:",$G$1,C$2,$A38,C$3,$J$1)</f>
        <v>0</v>
      </c>
      <c r="D38" s="54">
        <f>_xll.Assistant.XL.RIK_AC("INF02__;INF02@E=1,S=1031,G=0,T=0,P=0:@R=A,S=1000,V={0}:R=B,S=1022,V={1}:R=C,S=1001|1,V={2}:R=D,S=1023,V={3}:R=E,S=1044,V={4}:R=F,S=1012|3,V=&lt;&gt;Situation:",$G$1,D$2,$A38,D$3,$J$1)</f>
        <v>0</v>
      </c>
      <c r="E38" s="55">
        <f t="shared" si="13"/>
        <v>0</v>
      </c>
      <c r="F38" s="56">
        <f t="shared" si="14"/>
        <v>0</v>
      </c>
      <c r="G38" s="377" t="s">
        <v>174</v>
      </c>
      <c r="H38" s="377"/>
      <c r="I38" s="377"/>
      <c r="J38" s="377"/>
      <c r="K38" s="377"/>
      <c r="L38" s="377"/>
      <c r="M38" s="54">
        <f>_xll.Assistant.XL.RIK_AC("INF02__;INF02@E=1,S=1031,G=0,T=0,P=0:@R=A,S=1000,V={0}:R=B,S=1022,V={1}:R=C,S=1001|1,V={2}:R=D,S=1023,V={3}:R=E,S=1044,V={4}:R=F,S=1012|3,V=&lt;&gt;Situation:",$G$1,M$2,$A38,M$3,$J$1)</f>
        <v>0</v>
      </c>
      <c r="N38" s="54">
        <f>_xll.Assistant.XL.RIK_AC("INF02__;INF02@E=1,S=1031,G=0,T=0,P=0:@R=A,S=1000,V={0}:R=B,S=1022,V={1}:R=C,S=1001|1,V={2}:R=D,S=1023,V={3}:R=E,S=1044,V={4}:R=F,S=1012|3,V=&lt;&gt;Situation:",$G$1,N$2,$A38,N$3,$J$1)</f>
        <v>0</v>
      </c>
      <c r="O38" s="55">
        <f t="shared" si="15"/>
        <v>0</v>
      </c>
      <c r="P38" s="56">
        <f t="shared" si="16"/>
        <v>0</v>
      </c>
      <c r="Q38" t="str">
        <f>_xll.Assistant.XL.MASQUERLIGNESI(AND(C38=0,D38=0,M38=0,N38=0))</f>
        <v/>
      </c>
    </row>
    <row r="39" spans="1:17" ht="17.25" x14ac:dyDescent="0.25">
      <c r="B39" s="53" t="s">
        <v>125</v>
      </c>
      <c r="C39" s="57">
        <f t="shared" ref="C39:D39" si="17">SUM(C33:C38)</f>
        <v>0</v>
      </c>
      <c r="D39" s="57">
        <f t="shared" si="17"/>
        <v>0</v>
      </c>
      <c r="E39" s="58"/>
      <c r="F39" s="59"/>
      <c r="G39" s="378" t="s">
        <v>503</v>
      </c>
      <c r="H39" s="378"/>
      <c r="I39" s="378"/>
      <c r="J39" s="378"/>
      <c r="K39" s="378"/>
      <c r="L39" s="378"/>
      <c r="M39" s="57">
        <f>SUM(M33:M38)</f>
        <v>0</v>
      </c>
      <c r="N39" s="57">
        <f>SUM(N33:N38)</f>
        <v>0</v>
      </c>
      <c r="O39" s="58"/>
      <c r="P39" s="59"/>
    </row>
    <row r="40" spans="1:17" ht="15.75" hidden="1" customHeight="1" x14ac:dyDescent="0.25">
      <c r="A40" t="s">
        <v>175</v>
      </c>
      <c r="B40" s="53" t="s">
        <v>125</v>
      </c>
      <c r="C40" s="54">
        <f>_xll.Assistant.XL.RIK_AC("INF02__;INF02@E=1,S=1031,G=0,T=0,P=0:@R=A,S=1000,V={0}:R=B,S=1022,V={1}:R=C,S=1001|1,V={2}:R=D,S=1023,V={3}:R=E,S=1044,V={4}:R=F,S=1012|3,V=&lt;&gt;Situation:",$G$1,C$2,$A40,C$3,$J$1)</f>
        <v>0</v>
      </c>
      <c r="D40" s="54">
        <f>_xll.Assistant.XL.RIK_AC("INF02__;INF02@E=1,S=1031,G=0,T=0,P=0:@R=A,S=1000,V={0}:R=B,S=1022,V={1}:R=C,S=1001|1,V={2}:R=D,S=1023,V={3}:R=E,S=1044,V={4}:R=F,S=1012|3,V=&lt;&gt;Situation:",$G$1,D$2,$A40,D$3,$J$1)</f>
        <v>0</v>
      </c>
      <c r="E40" s="55">
        <f t="shared" ref="E40:E43" si="18">C40-D40</f>
        <v>0</v>
      </c>
      <c r="F40" s="56">
        <f t="shared" ref="F40:F43" si="19">IF(D40=0,0,(C40-D40)/D40)</f>
        <v>0</v>
      </c>
      <c r="G40" s="377" t="s">
        <v>176</v>
      </c>
      <c r="H40" s="377"/>
      <c r="I40" s="377"/>
      <c r="J40" s="377"/>
      <c r="K40" s="377"/>
      <c r="L40" s="377"/>
      <c r="M40" s="54">
        <f>_xll.Assistant.XL.RIK_AC("INF02__;INF02@E=1,S=1031,G=0,T=0,P=0:@R=A,S=1000,V={0}:R=B,S=1022,V={1}:R=C,S=1001|1,V={2}:R=D,S=1023,V={3}:R=E,S=1044,V={4}:R=F,S=1012|3,V=&lt;&gt;Situation:",$G$1,M$2,$A40,M$3,$J$1)</f>
        <v>0</v>
      </c>
      <c r="N40" s="54">
        <f>_xll.Assistant.XL.RIK_AC("INF02__;INF02@E=1,S=1031,G=0,T=0,P=0:@R=A,S=1000,V={0}:R=B,S=1022,V={1}:R=C,S=1001|1,V={2}:R=D,S=1023,V={3}:R=E,S=1044,V={4}:R=F,S=1012|3,V=&lt;&gt;Situation:",$G$1,N$2,$A40,N$3,$J$1)</f>
        <v>0</v>
      </c>
      <c r="O40" s="55">
        <f t="shared" ref="O40:O43" si="20">M40-N40</f>
        <v>0</v>
      </c>
      <c r="P40" s="56">
        <f t="shared" ref="P40:P43" si="21">IF(N40=0,0,(M40-N40)/N40)</f>
        <v>0</v>
      </c>
      <c r="Q40" t="str">
        <f>_xll.Assistant.XL.MASQUERLIGNESI(AND(C40=0,D40=0,M40=0,N40=0))</f>
        <v/>
      </c>
    </row>
    <row r="41" spans="1:17" ht="15.75" hidden="1" customHeight="1" x14ac:dyDescent="0.25">
      <c r="A41" t="s">
        <v>177</v>
      </c>
      <c r="B41" s="53" t="s">
        <v>125</v>
      </c>
      <c r="C41" s="54">
        <f>_xll.Assistant.XL.RIK_AC("INF02__;INF02@E=1,S=1031,G=0,T=0,P=0:@R=A,S=1000,V={0}:R=B,S=1022,V={1}:R=C,S=1001|1,V={2}:R=D,S=1023,V={3}:R=E,S=1044,V={4}:R=F,S=1012|3,V=&lt;&gt;Situation:",$G$1,C$2,$A41,C$3,$J$1)</f>
        <v>0</v>
      </c>
      <c r="D41" s="54">
        <f>_xll.Assistant.XL.RIK_AC("INF02__;INF02@E=1,S=1031,G=0,T=0,P=0:@R=A,S=1000,V={0}:R=B,S=1022,V={1}:R=C,S=1001|1,V={2}:R=D,S=1023,V={3}:R=E,S=1044,V={4}:R=F,S=1012|3,V=&lt;&gt;Situation:",$G$1,D$2,$A41,D$3,$J$1)</f>
        <v>0</v>
      </c>
      <c r="E41" s="55">
        <f t="shared" si="18"/>
        <v>0</v>
      </c>
      <c r="F41" s="56">
        <f t="shared" si="19"/>
        <v>0</v>
      </c>
      <c r="G41" s="377" t="s">
        <v>178</v>
      </c>
      <c r="H41" s="377"/>
      <c r="I41" s="377"/>
      <c r="J41" s="377"/>
      <c r="K41" s="377"/>
      <c r="L41" s="377"/>
      <c r="M41" s="54">
        <f>_xll.Assistant.XL.RIK_AC("INF02__;INF02@E=1,S=1031,G=0,T=0,P=0:@R=A,S=1000,V={0}:R=B,S=1022,V={1}:R=C,S=1001|1,V={2}:R=D,S=1023,V={3}:R=E,S=1044,V={4}:R=F,S=1012|3,V=&lt;&gt;Situation:",$G$1,M$2,$A41,M$3,$J$1)</f>
        <v>0</v>
      </c>
      <c r="N41" s="54">
        <f>_xll.Assistant.XL.RIK_AC("INF02__;INF02@E=1,S=1031,G=0,T=0,P=0:@R=A,S=1000,V={0}:R=B,S=1022,V={1}:R=C,S=1001|1,V={2}:R=D,S=1023,V={3}:R=E,S=1044,V={4}:R=F,S=1012|3,V=&lt;&gt;Situation:",$G$1,N$2,$A41,N$3,$J$1)</f>
        <v>0</v>
      </c>
      <c r="O41" s="55">
        <f t="shared" si="20"/>
        <v>0</v>
      </c>
      <c r="P41" s="56">
        <f t="shared" si="21"/>
        <v>0</v>
      </c>
      <c r="Q41" t="str">
        <f>_xll.Assistant.XL.MASQUERLIGNESI(AND(C41=0,D41=0,M41=0,N41=0))</f>
        <v/>
      </c>
    </row>
    <row r="42" spans="1:17" ht="15" hidden="1" customHeight="1" x14ac:dyDescent="0.25">
      <c r="A42" t="s">
        <v>179</v>
      </c>
      <c r="B42" s="53" t="s">
        <v>125</v>
      </c>
      <c r="C42" s="54">
        <f>_xll.Assistant.XL.RIK_AC("INF02__;INF02@E=1,S=1031,G=0,T=0,P=0:@R=A,S=1000,V={0}:R=B,S=1022,V={1}:R=C,S=1001|1,V={2}:R=D,S=1023,V={3}:R=E,S=1044,V={4}:R=F,S=1012|3,V=&lt;&gt;Situation:",$G$1,C$2,$A42,C$3,$J$1)</f>
        <v>0</v>
      </c>
      <c r="D42" s="54">
        <f>_xll.Assistant.XL.RIK_AC("INF02__;INF02@E=1,S=1031,G=0,T=0,P=0:@R=A,S=1000,V={0}:R=B,S=1022,V={1}:R=C,S=1001|1,V={2}:R=D,S=1023,V={3}:R=E,S=1044,V={4}:R=F,S=1012|3,V=&lt;&gt;Situation:",$G$1,D$2,$A42,D$3,$J$1)</f>
        <v>0</v>
      </c>
      <c r="E42" s="55">
        <f t="shared" si="18"/>
        <v>0</v>
      </c>
      <c r="F42" s="56">
        <f t="shared" si="19"/>
        <v>0</v>
      </c>
      <c r="G42" s="377" t="s">
        <v>180</v>
      </c>
      <c r="H42" s="377"/>
      <c r="I42" s="377"/>
      <c r="J42" s="377"/>
      <c r="K42" s="377"/>
      <c r="L42" s="377"/>
      <c r="M42" s="54">
        <f>_xll.Assistant.XL.RIK_AC("INF02__;INF02@E=1,S=1031,G=0,T=0,P=0:@R=A,S=1000,V={0}:R=B,S=1022,V={1}:R=C,S=1001|1,V={2}:R=D,S=1023,V={3}:R=E,S=1044,V={4}:R=F,S=1012|3,V=&lt;&gt;Situation:",$G$1,M$2,$A42,M$3,$J$1)</f>
        <v>0</v>
      </c>
      <c r="N42" s="54">
        <f>_xll.Assistant.XL.RIK_AC("INF02__;INF02@E=1,S=1031,G=0,T=0,P=0:@R=A,S=1000,V={0}:R=B,S=1022,V={1}:R=C,S=1001|1,V={2}:R=D,S=1023,V={3}:R=E,S=1044,V={4}:R=F,S=1012|3,V=&lt;&gt;Situation:",$G$1,N$2,$A42,N$3,$J$1)</f>
        <v>0</v>
      </c>
      <c r="O42" s="55">
        <f t="shared" si="20"/>
        <v>0</v>
      </c>
      <c r="P42" s="56">
        <f t="shared" si="21"/>
        <v>0</v>
      </c>
      <c r="Q42" t="str">
        <f>_xll.Assistant.XL.MASQUERLIGNESI(AND(C42=0,D42=0,M42=0,N42=0))</f>
        <v/>
      </c>
    </row>
    <row r="43" spans="1:17" ht="15.75" hidden="1" customHeight="1" x14ac:dyDescent="0.25">
      <c r="A43" t="s">
        <v>181</v>
      </c>
      <c r="B43" s="53" t="s">
        <v>125</v>
      </c>
      <c r="C43" s="54">
        <f>_xll.Assistant.XL.RIK_AC("INF02__;INF02@E=1,S=1031,G=0,T=0,P=0:@R=A,S=1000,V={0}:R=B,S=1022,V={1}:R=C,S=1001|1,V={2}:R=D,S=1023,V={3}:R=E,S=1044,V={4}:R=F,S=1012|3,V=&lt;&gt;Situation:",$G$1,C$2,$A43,C$3,$J$1)</f>
        <v>0</v>
      </c>
      <c r="D43" s="54">
        <f>_xll.Assistant.XL.RIK_AC("INF02__;INF02@E=1,S=1031,G=0,T=0,P=0:@R=A,S=1000,V={0}:R=B,S=1022,V={1}:R=C,S=1001|1,V={2}:R=D,S=1023,V={3}:R=E,S=1044,V={4}:R=F,S=1012|3,V=&lt;&gt;Situation:",$G$1,D$2,$A43,D$3,$J$1)</f>
        <v>0</v>
      </c>
      <c r="E43" s="55">
        <f t="shared" si="18"/>
        <v>0</v>
      </c>
      <c r="F43" s="56">
        <f t="shared" si="19"/>
        <v>0</v>
      </c>
      <c r="G43" s="377" t="s">
        <v>182</v>
      </c>
      <c r="H43" s="377"/>
      <c r="I43" s="377"/>
      <c r="J43" s="377"/>
      <c r="K43" s="377"/>
      <c r="L43" s="377"/>
      <c r="M43" s="54">
        <f>_xll.Assistant.XL.RIK_AC("INF02__;INF02@E=1,S=1031,G=0,T=0,P=0:@R=A,S=1000,V={0}:R=B,S=1022,V={1}:R=C,S=1001|1,V={2}:R=D,S=1023,V={3}:R=E,S=1044,V={4}:R=F,S=1012|3,V=&lt;&gt;Situation:",$G$1,M$2,$A43,M$3,$J$1)</f>
        <v>0</v>
      </c>
      <c r="N43" s="54">
        <f>_xll.Assistant.XL.RIK_AC("INF02__;INF02@E=1,S=1031,G=0,T=0,P=0:@R=A,S=1000,V={0}:R=B,S=1022,V={1}:R=C,S=1001|1,V={2}:R=D,S=1023,V={3}:R=E,S=1044,V={4}:R=F,S=1012|3,V=&lt;&gt;Situation:",$G$1,N$2,$A43,N$3,$J$1)</f>
        <v>0</v>
      </c>
      <c r="O43" s="55">
        <f t="shared" si="20"/>
        <v>0</v>
      </c>
      <c r="P43" s="56">
        <f t="shared" si="21"/>
        <v>0</v>
      </c>
      <c r="Q43" t="str">
        <f>_xll.Assistant.XL.MASQUERLIGNESI(AND(C43=0,D43=0,M43=0,N43=0))</f>
        <v/>
      </c>
    </row>
    <row r="44" spans="1:17" ht="17.25" x14ac:dyDescent="0.25">
      <c r="B44" s="53" t="s">
        <v>125</v>
      </c>
      <c r="C44" s="57">
        <f>SUM(C40:C43)</f>
        <v>0</v>
      </c>
      <c r="D44" s="57">
        <f>SUM(D40:D43)</f>
        <v>0</v>
      </c>
      <c r="E44" s="58"/>
      <c r="F44" s="59"/>
      <c r="G44" s="378" t="s">
        <v>490</v>
      </c>
      <c r="H44" s="378"/>
      <c r="I44" s="378"/>
      <c r="J44" s="378"/>
      <c r="K44" s="378"/>
      <c r="L44" s="378"/>
      <c r="M44" s="57">
        <f t="shared" ref="M44:N44" si="22">SUM(M40:M43)</f>
        <v>0</v>
      </c>
      <c r="N44" s="57">
        <f t="shared" si="22"/>
        <v>0</v>
      </c>
      <c r="O44" s="58"/>
      <c r="P44" s="59"/>
    </row>
    <row r="45" spans="1:17" ht="17.25" x14ac:dyDescent="0.25">
      <c r="B45" s="53" t="s">
        <v>125</v>
      </c>
      <c r="C45" s="60">
        <f>C39+C44</f>
        <v>0</v>
      </c>
      <c r="D45" s="60">
        <f>D39+D44</f>
        <v>0</v>
      </c>
      <c r="E45" s="61"/>
      <c r="F45" s="52"/>
      <c r="G45" s="379" t="s">
        <v>504</v>
      </c>
      <c r="H45" s="379"/>
      <c r="I45" s="379"/>
      <c r="J45" s="379"/>
      <c r="K45" s="379"/>
      <c r="L45" s="379"/>
      <c r="M45" s="60">
        <f>M39+M44</f>
        <v>0</v>
      </c>
      <c r="N45" s="60">
        <f>N39+N44</f>
        <v>0</v>
      </c>
      <c r="O45" s="61"/>
      <c r="P45" s="52"/>
    </row>
    <row r="46" spans="1:17" ht="15" customHeight="1" x14ac:dyDescent="0.25">
      <c r="B46" s="53" t="s">
        <v>125</v>
      </c>
      <c r="C46" s="60">
        <f>C30+C31+C32+C45</f>
        <v>-1593979.19</v>
      </c>
      <c r="D46" s="60">
        <f>D30+D31+D32+D45</f>
        <v>0</v>
      </c>
      <c r="E46" s="61"/>
      <c r="F46" s="52"/>
      <c r="G46" s="379" t="s">
        <v>492</v>
      </c>
      <c r="H46" s="379"/>
      <c r="I46" s="379"/>
      <c r="J46" s="379"/>
      <c r="K46" s="379"/>
      <c r="L46" s="379"/>
      <c r="M46" s="60">
        <f>M30+M31+M32+M45</f>
        <v>2060937.77</v>
      </c>
      <c r="N46" s="60">
        <f>N30+N31+N32+N45</f>
        <v>0</v>
      </c>
      <c r="O46" s="61"/>
      <c r="P46" s="52"/>
    </row>
    <row r="47" spans="1:17" ht="15.75" hidden="1" customHeight="1" x14ac:dyDescent="0.25">
      <c r="A47" t="s">
        <v>183</v>
      </c>
      <c r="B47" s="53" t="s">
        <v>125</v>
      </c>
      <c r="C47" s="54">
        <f>_xll.Assistant.XL.RIK_AC("INF02__;INF02@E=1,S=1031,G=0,T=0,P=0:@R=A,S=1000,V={0}:R=B,S=1022,V={1}:R=C,S=1001|1,V={2}:R=D,S=1023,V={3}:R=E,S=1044,V={4}:R=F,S=1012|3,V=&lt;&gt;Situation:",$G$1,C$2,$A47,C$3,$J$1)</f>
        <v>0</v>
      </c>
      <c r="D47" s="54">
        <f>_xll.Assistant.XL.RIK_AC("INF02__;INF02@E=1,S=1031,G=0,T=0,P=0:@R=A,S=1000,V={0}:R=B,S=1022,V={1}:R=C,S=1001|1,V={2}:R=D,S=1023,V={3}:R=E,S=1044,V={4}:R=F,S=1012|3,V=&lt;&gt;Situation:",$G$1,D$2,$A47,D$3,$J$1)</f>
        <v>0</v>
      </c>
      <c r="E47" s="55">
        <f t="shared" ref="E47:E49" si="23">C47-D47</f>
        <v>0</v>
      </c>
      <c r="F47" s="56">
        <f t="shared" ref="F47:F49" si="24">IF(D47=0,0,(C47-D47)/D47)</f>
        <v>0</v>
      </c>
      <c r="G47" s="377" t="s">
        <v>184</v>
      </c>
      <c r="H47" s="377"/>
      <c r="I47" s="377"/>
      <c r="J47" s="377"/>
      <c r="K47" s="377"/>
      <c r="L47" s="377"/>
      <c r="M47" s="54">
        <f>_xll.Assistant.XL.RIK_AC("INF02__;INF02@E=1,S=1031,G=0,T=0,P=0:@R=A,S=1000,V={0}:R=B,S=1022,V={1}:R=C,S=1001|1,V={2}:R=D,S=1023,V={3}:R=E,S=1044,V={4}:R=F,S=1012|3,V=&lt;&gt;Situation:",$G$1,M$2,$A47,M$3,$J$1)</f>
        <v>0</v>
      </c>
      <c r="N47" s="54">
        <f>_xll.Assistant.XL.RIK_AC("INF02__;INF02@E=1,S=1031,G=0,T=0,P=0:@R=A,S=1000,V={0}:R=B,S=1022,V={1}:R=C,S=1001|1,V={2}:R=D,S=1023,V={3}:R=E,S=1044,V={4}:R=F,S=1012|3,V=&lt;&gt;Situation:",$G$1,N$2,$A47,N$3,$J$1)</f>
        <v>0</v>
      </c>
      <c r="O47" s="55">
        <f t="shared" ref="O47:O49" si="25">M47-N47</f>
        <v>0</v>
      </c>
      <c r="P47" s="56">
        <f t="shared" ref="P47:P49" si="26">IF(N47=0,0,(M47-N47)/N47)</f>
        <v>0</v>
      </c>
      <c r="Q47" t="str">
        <f>_xll.Assistant.XL.MASQUERLIGNESI(AND(C47=0,D47=0,M47=0,N47=0))</f>
        <v/>
      </c>
    </row>
    <row r="48" spans="1:17" ht="15.75" hidden="1" customHeight="1" x14ac:dyDescent="0.25">
      <c r="A48" t="s">
        <v>185</v>
      </c>
      <c r="B48" s="53" t="s">
        <v>125</v>
      </c>
      <c r="C48" s="54">
        <f>_xll.Assistant.XL.RIK_AC("INF02__;INF02@E=1,S=1031,G=0,T=0,P=0:@R=A,S=1000,V={0}:R=B,S=1022,V={1}:R=C,S=1001|1,V={2}:R=D,S=1023,V={3}:R=E,S=1044,V={4}:R=F,S=1012|3,V=&lt;&gt;Situation:",$G$1,C$2,$A48,C$3,$J$1)</f>
        <v>0</v>
      </c>
      <c r="D48" s="54">
        <f>_xll.Assistant.XL.RIK_AC("INF02__;INF02@E=1,S=1031,G=0,T=0,P=0:@R=A,S=1000,V={0}:R=B,S=1022,V={1}:R=C,S=1001|1,V={2}:R=D,S=1023,V={3}:R=E,S=1044,V={4}:R=F,S=1012|3,V=&lt;&gt;Situation:",$G$1,D$2,$A48,D$3,$J$1)</f>
        <v>0</v>
      </c>
      <c r="E48" s="55">
        <f t="shared" si="23"/>
        <v>0</v>
      </c>
      <c r="F48" s="56">
        <f t="shared" si="24"/>
        <v>0</v>
      </c>
      <c r="G48" s="377" t="s">
        <v>186</v>
      </c>
      <c r="H48" s="377"/>
      <c r="I48" s="377"/>
      <c r="J48" s="377"/>
      <c r="K48" s="377"/>
      <c r="L48" s="377"/>
      <c r="M48" s="54">
        <f>_xll.Assistant.XL.RIK_AC("INF02__;INF02@E=1,S=1031,G=0,T=0,P=0:@R=A,S=1000,V={0}:R=B,S=1022,V={1}:R=C,S=1001|1,V={2}:R=D,S=1023,V={3}:R=E,S=1044,V={4}:R=F,S=1012|3,V=&lt;&gt;Situation:",$G$1,M$2,$A48,M$3,$J$1)</f>
        <v>0</v>
      </c>
      <c r="N48" s="54">
        <f>_xll.Assistant.XL.RIK_AC("INF02__;INF02@E=1,S=1031,G=0,T=0,P=0:@R=A,S=1000,V={0}:R=B,S=1022,V={1}:R=C,S=1001|1,V={2}:R=D,S=1023,V={3}:R=E,S=1044,V={4}:R=F,S=1012|3,V=&lt;&gt;Situation:",$G$1,N$2,$A48,N$3,$J$1)</f>
        <v>0</v>
      </c>
      <c r="O48" s="55">
        <f t="shared" si="25"/>
        <v>0</v>
      </c>
      <c r="P48" s="56">
        <f t="shared" si="26"/>
        <v>0</v>
      </c>
      <c r="Q48" t="str">
        <f>_xll.Assistant.XL.MASQUERLIGNESI(AND(C48=0,D48=0,M48=0,N48=0))</f>
        <v/>
      </c>
    </row>
    <row r="49" spans="1:17" ht="15.75" hidden="1" customHeight="1" x14ac:dyDescent="0.25">
      <c r="A49" t="s">
        <v>187</v>
      </c>
      <c r="B49" s="53" t="s">
        <v>125</v>
      </c>
      <c r="C49" s="54">
        <f>_xll.Assistant.XL.RIK_AC("INF02__;INF02@E=1,S=1031,G=0,T=0,P=0:@R=A,S=1000,V={0}:R=B,S=1022,V={1}:R=C,S=1001|1,V={2}:R=D,S=1023,V={3}:R=E,S=1044,V={4}:R=F,S=1012|3,V=&lt;&gt;Situation:",$G$1,C$2,$A49,C$3,$J$1)</f>
        <v>0</v>
      </c>
      <c r="D49" s="54">
        <f>_xll.Assistant.XL.RIK_AC("INF02__;INF02@E=1,S=1031,G=0,T=0,P=0:@R=A,S=1000,V={0}:R=B,S=1022,V={1}:R=C,S=1001|1,V={2}:R=D,S=1023,V={3}:R=E,S=1044,V={4}:R=F,S=1012|3,V=&lt;&gt;Situation:",$G$1,D$2,$A49,D$3,$J$1)</f>
        <v>0</v>
      </c>
      <c r="E49" s="55">
        <f t="shared" si="23"/>
        <v>0</v>
      </c>
      <c r="F49" s="56">
        <f t="shared" si="24"/>
        <v>0</v>
      </c>
      <c r="G49" s="377" t="s">
        <v>170</v>
      </c>
      <c r="H49" s="377"/>
      <c r="I49" s="377"/>
      <c r="J49" s="377"/>
      <c r="K49" s="377"/>
      <c r="L49" s="377"/>
      <c r="M49" s="54">
        <f>_xll.Assistant.XL.RIK_AC("INF02__;INF02@E=1,S=1031,G=0,T=0,P=0:@R=A,S=1000,V={0}:R=B,S=1022,V={1}:R=C,S=1001|1,V={2}:R=D,S=1023,V={3}:R=E,S=1044,V={4}:R=F,S=1012|3,V=&lt;&gt;Situation:",$G$1,M$2,$A49,M$3,$J$1)</f>
        <v>0</v>
      </c>
      <c r="N49" s="54">
        <f>_xll.Assistant.XL.RIK_AC("INF02__;INF02@E=1,S=1031,G=0,T=0,P=0:@R=A,S=1000,V={0}:R=B,S=1022,V={1}:R=C,S=1001|1,V={2}:R=D,S=1023,V={3}:R=E,S=1044,V={4}:R=F,S=1012|3,V=&lt;&gt;Situation:",$G$1,N$2,$A49,N$3,$J$1)</f>
        <v>0</v>
      </c>
      <c r="O49" s="55">
        <f t="shared" si="25"/>
        <v>0</v>
      </c>
      <c r="P49" s="56">
        <f t="shared" si="26"/>
        <v>0</v>
      </c>
      <c r="Q49" t="str">
        <f>_xll.Assistant.XL.MASQUERLIGNESI(AND(C49=0,D49=0,M49=0,N49=0))</f>
        <v/>
      </c>
    </row>
    <row r="50" spans="1:17" ht="17.25" x14ac:dyDescent="0.25">
      <c r="B50" s="53" t="s">
        <v>125</v>
      </c>
      <c r="C50" s="57">
        <f>SUM(C47:C49)</f>
        <v>0</v>
      </c>
      <c r="D50" s="57">
        <f t="shared" ref="D50" si="27">SUM(D47:D49)</f>
        <v>0</v>
      </c>
      <c r="E50" s="58"/>
      <c r="F50" s="59"/>
      <c r="G50" s="378" t="s">
        <v>493</v>
      </c>
      <c r="H50" s="378"/>
      <c r="I50" s="378"/>
      <c r="J50" s="378"/>
      <c r="K50" s="378"/>
      <c r="L50" s="378"/>
      <c r="M50" s="57">
        <f t="shared" ref="M50:N50" si="28">SUM(M47:M49)</f>
        <v>0</v>
      </c>
      <c r="N50" s="57">
        <f t="shared" si="28"/>
        <v>0</v>
      </c>
      <c r="O50" s="58"/>
      <c r="P50" s="59"/>
    </row>
    <row r="51" spans="1:17" ht="15.75" hidden="1" customHeight="1" x14ac:dyDescent="0.25">
      <c r="A51" t="s">
        <v>188</v>
      </c>
      <c r="B51" s="53" t="s">
        <v>125</v>
      </c>
      <c r="C51" s="54">
        <f>_xll.Assistant.XL.RIK_AC("INF02__;INF02@E=1,S=1031,G=0,T=0,P=0:@R=A,S=1000,V={0}:R=B,S=1022,V={1}:R=C,S=1001|1,V={2}:R=D,S=1023,V={3}:R=E,S=1044,V={4}:R=F,S=1012|3,V=&lt;&gt;Situation:",$G$1,C$2,$A51,C$3,$J$1)</f>
        <v>0</v>
      </c>
      <c r="D51" s="54">
        <f>_xll.Assistant.XL.RIK_AC("INF02__;INF02@E=1,S=1031,G=0,T=0,P=0:@R=A,S=1000,V={0}:R=B,S=1022,V={1}:R=C,S=1001|1,V={2}:R=D,S=1023,V={3}:R=E,S=1044,V={4}:R=F,S=1012|3,V=&lt;&gt;Situation:",$G$1,D$2,$A51,D$3,$J$1)</f>
        <v>0</v>
      </c>
      <c r="E51" s="55">
        <f t="shared" ref="E51:E53" si="29">C51-D51</f>
        <v>0</v>
      </c>
      <c r="F51" s="56">
        <f t="shared" ref="F51:F53" si="30">IF(D51=0,0,(C51-D51)/D51)</f>
        <v>0</v>
      </c>
      <c r="G51" s="377" t="s">
        <v>189</v>
      </c>
      <c r="H51" s="377"/>
      <c r="I51" s="377"/>
      <c r="J51" s="377"/>
      <c r="K51" s="377"/>
      <c r="L51" s="377"/>
      <c r="M51" s="54">
        <f>_xll.Assistant.XL.RIK_AC("INF02__;INF02@E=1,S=1031,G=0,T=0,P=0:@R=A,S=1000,V={0}:R=B,S=1022,V={1}:R=C,S=1001|1,V={2}:R=D,S=1023,V={3}:R=E,S=1044,V={4}:R=F,S=1012|3,V=&lt;&gt;Situation:",$G$1,M$2,$A51,M$3,$J$1)</f>
        <v>0</v>
      </c>
      <c r="N51" s="54">
        <f>_xll.Assistant.XL.RIK_AC("INF02__;INF02@E=1,S=1031,G=0,T=0,P=0:@R=A,S=1000,V={0}:R=B,S=1022,V={1}:R=C,S=1001|1,V={2}:R=D,S=1023,V={3}:R=E,S=1044,V={4}:R=F,S=1012|3,V=&lt;&gt;Situation:",$G$1,N$2,$A51,N$3,$J$1)</f>
        <v>0</v>
      </c>
      <c r="O51" s="55">
        <f t="shared" ref="O51:O53" si="31">M51-N51</f>
        <v>0</v>
      </c>
      <c r="P51" s="56">
        <f t="shared" ref="P51:P53" si="32">IF(N51=0,0,(M51-N51)/N51)</f>
        <v>0</v>
      </c>
      <c r="Q51" t="str">
        <f>_xll.Assistant.XL.MASQUERLIGNESI(AND(C51=0,D51=0,M51=0,N51=0))</f>
        <v/>
      </c>
    </row>
    <row r="52" spans="1:17" ht="15.75" hidden="1" customHeight="1" x14ac:dyDescent="0.25">
      <c r="A52" t="s">
        <v>190</v>
      </c>
      <c r="B52" s="53" t="s">
        <v>125</v>
      </c>
      <c r="C52" s="54">
        <f>_xll.Assistant.XL.RIK_AC("INF02__;INF02@E=1,S=1031,G=0,T=0,P=0:@R=A,S=1000,V={0}:R=B,S=1022,V={1}:R=C,S=1001|1,V={2}:R=D,S=1023,V={3}:R=E,S=1044,V={4}:R=F,S=1012|3,V=&lt;&gt;Situation:",$G$1,C$2,$A52,C$3,$J$1)</f>
        <v>0</v>
      </c>
      <c r="D52" s="54">
        <f>_xll.Assistant.XL.RIK_AC("INF02__;INF02@E=1,S=1031,G=0,T=0,P=0:@R=A,S=1000,V={0}:R=B,S=1022,V={1}:R=C,S=1001|1,V={2}:R=D,S=1023,V={3}:R=E,S=1044,V={4}:R=F,S=1012|3,V=&lt;&gt;Situation:",$G$1,D$2,$A52,D$3,$J$1)</f>
        <v>0</v>
      </c>
      <c r="E52" s="55">
        <f t="shared" si="29"/>
        <v>0</v>
      </c>
      <c r="F52" s="56">
        <f t="shared" si="30"/>
        <v>0</v>
      </c>
      <c r="G52" s="377" t="s">
        <v>191</v>
      </c>
      <c r="H52" s="377"/>
      <c r="I52" s="377"/>
      <c r="J52" s="377"/>
      <c r="K52" s="377"/>
      <c r="L52" s="377"/>
      <c r="M52" s="54">
        <f>_xll.Assistant.XL.RIK_AC("INF02__;INF02@E=1,S=1031,G=0,T=0,P=0:@R=A,S=1000,V={0}:R=B,S=1022,V={1}:R=C,S=1001|1,V={2}:R=D,S=1023,V={3}:R=E,S=1044,V={4}:R=F,S=1012|3,V=&lt;&gt;Situation:",$G$1,M$2,$A52,M$3,$J$1)</f>
        <v>0</v>
      </c>
      <c r="N52" s="54">
        <f>_xll.Assistant.XL.RIK_AC("INF02__;INF02@E=1,S=1031,G=0,T=0,P=0:@R=A,S=1000,V={0}:R=B,S=1022,V={1}:R=C,S=1001|1,V={2}:R=D,S=1023,V={3}:R=E,S=1044,V={4}:R=F,S=1012|3,V=&lt;&gt;Situation:",$G$1,N$2,$A52,N$3,$J$1)</f>
        <v>0</v>
      </c>
      <c r="O52" s="55">
        <f t="shared" si="31"/>
        <v>0</v>
      </c>
      <c r="P52" s="56">
        <f t="shared" si="32"/>
        <v>0</v>
      </c>
      <c r="Q52" t="str">
        <f>_xll.Assistant.XL.MASQUERLIGNESI(AND(C52=0,D52=0,M52=0,N52=0))</f>
        <v/>
      </c>
    </row>
    <row r="53" spans="1:17" ht="15.75" x14ac:dyDescent="0.25">
      <c r="A53" t="s">
        <v>192</v>
      </c>
      <c r="B53" s="53" t="s">
        <v>125</v>
      </c>
      <c r="C53" s="54">
        <f>_xll.Assistant.XL.RIK_AC("INF02__;INF02@E=1,S=1031,G=0,T=0,P=0:@R=A,S=1000,V={0}:R=B,S=1022,V={1}:R=C,S=1001|1,V={2}:R=D,S=1023,V={3}:R=E,S=1044,V={4}:R=F,S=1012|3,V=&lt;&gt;Situation:",$G$1,C$2,$A53,C$3,$J$1)</f>
        <v>0</v>
      </c>
      <c r="D53" s="54">
        <f>_xll.Assistant.XL.RIK_AC("INF02__;INF02@E=1,S=1031,G=0,T=0,P=0:@R=A,S=1000,V={0}:R=B,S=1022,V={1}:R=C,S=1001|1,V={2}:R=D,S=1023,V={3}:R=E,S=1044,V={4}:R=F,S=1012|3,V=&lt;&gt;Situation:",$G$1,D$2,$A53,D$3,$J$1)</f>
        <v>0</v>
      </c>
      <c r="E53" s="55">
        <f t="shared" si="29"/>
        <v>0</v>
      </c>
      <c r="F53" s="56">
        <f t="shared" si="30"/>
        <v>0</v>
      </c>
      <c r="G53" s="377" t="s">
        <v>539</v>
      </c>
      <c r="H53" s="377"/>
      <c r="I53" s="377"/>
      <c r="J53" s="377"/>
      <c r="K53" s="377"/>
      <c r="L53" s="377"/>
      <c r="M53" s="54">
        <f>_xll.Assistant.XL.RIK_AC("INF02__;INF02@E=1,S=1031,G=0,T=0,P=0:@R=A,S=1000,V={0}:R=B,S=1022,V={1}:R=C,S=1001|1,V={2}:R=D,S=1023,V={3}:R=E,S=1044,V={4}:R=F,S=1012|3,V=&lt;&gt;Situation:",$G$1,M$2,$A53,M$3,$J$1)</f>
        <v>-69.44</v>
      </c>
      <c r="N53" s="54">
        <f>_xll.Assistant.XL.RIK_AC("INF02__;INF02@E=1,S=1031,G=0,T=0,P=0:@R=A,S=1000,V={0}:R=B,S=1022,V={1}:R=C,S=1001|1,V={2}:R=D,S=1023,V={3}:R=E,S=1044,V={4}:R=F,S=1012|3,V=&lt;&gt;Situation:",$G$1,N$2,$A53,N$3,$J$1)</f>
        <v>0</v>
      </c>
      <c r="O53" s="55">
        <f t="shared" si="31"/>
        <v>-69.44</v>
      </c>
      <c r="P53" s="56">
        <f t="shared" si="32"/>
        <v>0</v>
      </c>
      <c r="Q53" t="str">
        <f>_xll.Assistant.XL.MASQUERLIGNESI(AND(C53=0,D53=0,M53=0,N53=0))</f>
        <v/>
      </c>
    </row>
    <row r="54" spans="1:17" ht="17.25" x14ac:dyDescent="0.25">
      <c r="B54" s="53" t="s">
        <v>125</v>
      </c>
      <c r="C54" s="57">
        <f>SUM(C51:C53)</f>
        <v>0</v>
      </c>
      <c r="D54" s="57">
        <f>SUM(D51:D53)</f>
        <v>0</v>
      </c>
      <c r="E54" s="58"/>
      <c r="F54" s="59"/>
      <c r="G54" s="378" t="s">
        <v>496</v>
      </c>
      <c r="H54" s="378"/>
      <c r="I54" s="378"/>
      <c r="J54" s="378"/>
      <c r="K54" s="378"/>
      <c r="L54" s="378"/>
      <c r="M54" s="57">
        <f t="shared" ref="M54:N54" si="33">SUM(M51:M53)</f>
        <v>-69.44</v>
      </c>
      <c r="N54" s="57">
        <f t="shared" si="33"/>
        <v>0</v>
      </c>
      <c r="O54" s="58"/>
      <c r="P54" s="59"/>
    </row>
    <row r="55" spans="1:17" ht="17.25" x14ac:dyDescent="0.25">
      <c r="B55" s="53" t="s">
        <v>125</v>
      </c>
      <c r="C55" s="60">
        <f>C50+C54</f>
        <v>0</v>
      </c>
      <c r="D55" s="60">
        <f t="shared" ref="D55" si="34">D50+D54</f>
        <v>0</v>
      </c>
      <c r="E55" s="61"/>
      <c r="F55" s="52"/>
      <c r="G55" s="379" t="s">
        <v>497</v>
      </c>
      <c r="H55" s="379"/>
      <c r="I55" s="379"/>
      <c r="J55" s="379"/>
      <c r="K55" s="379"/>
      <c r="L55" s="379"/>
      <c r="M55" s="60">
        <f t="shared" ref="M55:N55" si="35">M50+M54</f>
        <v>-69.44</v>
      </c>
      <c r="N55" s="60">
        <f t="shared" si="35"/>
        <v>0</v>
      </c>
      <c r="O55" s="61"/>
      <c r="P55" s="52"/>
    </row>
    <row r="56" spans="1:17" ht="15.75" hidden="1" customHeight="1" x14ac:dyDescent="0.25">
      <c r="A56" t="s">
        <v>193</v>
      </c>
      <c r="B56" s="53" t="s">
        <v>125</v>
      </c>
      <c r="C56" s="54">
        <f>_xll.Assistant.XL.RIK_AC("INF02__;INF02@E=1,S=1031,G=0,T=0,P=0:@R=A,S=1000,V={0}:R=B,S=1022,V={1}:R=C,S=1001|1,V={2}:R=D,S=1023,V={3}:R=E,S=1044,V={4}:R=F,S=1012|3,V=&lt;&gt;Situation:",$G$1,C$2,$A56,C$3,$J$1)</f>
        <v>0</v>
      </c>
      <c r="D56" s="54">
        <f>_xll.Assistant.XL.RIK_AC("INF02__;INF02@E=1,S=1031,G=0,T=0,P=0:@R=A,S=1000,V={0}:R=B,S=1022,V={1}:R=C,S=1001|1,V={2}:R=D,S=1023,V={3}:R=E,S=1044,V={4}:R=F,S=1012|3,V=&lt;&gt;Situation:",$G$1,D$2,$A56,D$3,$J$1)</f>
        <v>0</v>
      </c>
      <c r="E56" s="55">
        <f t="shared" ref="E56:E57" si="36">C56-D56</f>
        <v>0</v>
      </c>
      <c r="F56" s="56">
        <f t="shared" ref="F56:F57" si="37">IF(D56=0,0,(C56-D56)/D56)</f>
        <v>0</v>
      </c>
      <c r="G56" s="377" t="s">
        <v>194</v>
      </c>
      <c r="H56" s="377"/>
      <c r="I56" s="377"/>
      <c r="J56" s="377"/>
      <c r="K56" s="377"/>
      <c r="L56" s="377"/>
      <c r="M56" s="54">
        <f>_xll.Assistant.XL.RIK_AC("INF02__;INF02@E=1,S=1031,G=0,T=0,P=0:@R=A,S=1000,V={0}:R=B,S=1022,V={1}:R=C,S=1001|1,V={2}:R=D,S=1023,V={3}:R=E,S=1044,V={4}:R=F,S=1012|3,V=&lt;&gt;Situation:",$G$1,M$2,$A56,M$3,$J$1)</f>
        <v>0</v>
      </c>
      <c r="N56" s="54">
        <f>_xll.Assistant.XL.RIK_AC("INF02__;INF02@E=1,S=1031,G=0,T=0,P=0:@R=A,S=1000,V={0}:R=B,S=1022,V={1}:R=C,S=1001|1,V={2}:R=D,S=1023,V={3}:R=E,S=1044,V={4}:R=F,S=1012|3,V=&lt;&gt;Situation:",$G$1,N$2,$A56,N$3,$J$1)</f>
        <v>0</v>
      </c>
      <c r="O56" s="55">
        <f t="shared" ref="O56:O57" si="38">M56-N56</f>
        <v>0</v>
      </c>
      <c r="P56" s="56">
        <f t="shared" ref="P56:P57" si="39">IF(N56=0,0,(M56-N56)/N56)</f>
        <v>0</v>
      </c>
      <c r="Q56" t="str">
        <f>_xll.Assistant.XL.MASQUERLIGNESI(AND(C56=0,D56=0,M56=0,N56=0))</f>
        <v/>
      </c>
    </row>
    <row r="57" spans="1:17" ht="15.75" hidden="1" customHeight="1" x14ac:dyDescent="0.25">
      <c r="A57" t="s">
        <v>195</v>
      </c>
      <c r="B57" s="53" t="s">
        <v>125</v>
      </c>
      <c r="C57" s="54">
        <f>_xll.Assistant.XL.RIK_AC("INF02__;INF02@E=1,S=1031,G=0,T=0,P=0:@R=A,S=1000,V={0}:R=B,S=1022,V={1}:R=C,S=1001|1,V={2}:R=D,S=1023,V={3}:R=E,S=1044,V={4}:R=F,S=1012|3,V=&lt;&gt;Situation:",$G$1,C$2,$A57,C$3,$J$1)</f>
        <v>0</v>
      </c>
      <c r="D57" s="54">
        <f>_xll.Assistant.XL.RIK_AC("INF02__;INF02@E=1,S=1031,G=0,T=0,P=0:@R=A,S=1000,V={0}:R=B,S=1022,V={1}:R=C,S=1001|1,V={2}:R=D,S=1023,V={3}:R=E,S=1044,V={4}:R=F,S=1012|3,V=&lt;&gt;Situation:",$G$1,D$2,$A57,D$3,$J$1)</f>
        <v>0</v>
      </c>
      <c r="E57" s="55">
        <f t="shared" si="36"/>
        <v>0</v>
      </c>
      <c r="F57" s="56">
        <f t="shared" si="37"/>
        <v>0</v>
      </c>
      <c r="G57" s="377" t="s">
        <v>196</v>
      </c>
      <c r="H57" s="377"/>
      <c r="I57" s="377"/>
      <c r="J57" s="377"/>
      <c r="K57" s="377"/>
      <c r="L57" s="377"/>
      <c r="M57" s="54">
        <f>_xll.Assistant.XL.RIK_AC("INF02__;INF02@E=1,S=1031,G=0,T=0,P=0:@R=A,S=1000,V={0}:R=B,S=1022,V={1}:R=C,S=1001|1,V={2}:R=D,S=1023,V={3}:R=E,S=1044,V={4}:R=F,S=1012|3,V=&lt;&gt;Situation:",$G$1,M$2,$A57,M$3,$J$1)</f>
        <v>0</v>
      </c>
      <c r="N57" s="54">
        <f>_xll.Assistant.XL.RIK_AC("INF02__;INF02@E=1,S=1031,G=0,T=0,P=0:@R=A,S=1000,V={0}:R=B,S=1022,V={1}:R=C,S=1001|1,V={2}:R=D,S=1023,V={3}:R=E,S=1044,V={4}:R=F,S=1012|3,V=&lt;&gt;Situation:",$G$1,N$2,$A57,N$3,$J$1)</f>
        <v>0</v>
      </c>
      <c r="O57" s="55">
        <f t="shared" si="38"/>
        <v>0</v>
      </c>
      <c r="P57" s="56">
        <f t="shared" si="39"/>
        <v>0</v>
      </c>
      <c r="Q57" t="str">
        <f>_xll.Assistant.XL.MASQUERLIGNESI(AND(C57=0,D57=0,M57=0,N57=0))</f>
        <v/>
      </c>
    </row>
    <row r="58" spans="1:17" ht="16.5" x14ac:dyDescent="0.25">
      <c r="B58" s="53" t="s">
        <v>125</v>
      </c>
      <c r="C58" s="62">
        <f t="shared" ref="C58:D58" si="40">C15+C31+C39+C50</f>
        <v>-29740</v>
      </c>
      <c r="D58" s="62">
        <f t="shared" si="40"/>
        <v>0</v>
      </c>
      <c r="E58" s="63"/>
      <c r="F58" s="63"/>
      <c r="G58" s="380" t="s">
        <v>500</v>
      </c>
      <c r="H58" s="380"/>
      <c r="I58" s="380"/>
      <c r="J58" s="380"/>
      <c r="K58" s="380"/>
      <c r="L58" s="380"/>
      <c r="M58" s="62">
        <f>M15+M31+M39+M50</f>
        <v>4237557.1100000003</v>
      </c>
      <c r="N58" s="62">
        <f t="shared" ref="N58" si="41">N15+N31+N39+N50</f>
        <v>0</v>
      </c>
      <c r="O58" s="63"/>
      <c r="P58" s="63"/>
    </row>
    <row r="59" spans="1:17" ht="16.5" x14ac:dyDescent="0.25">
      <c r="B59" s="53" t="s">
        <v>125</v>
      </c>
      <c r="C59" s="62">
        <f>C29+C32+C44+C54+C56+C57</f>
        <v>-1564239.19</v>
      </c>
      <c r="D59" s="62">
        <f>D29+D32+D44+D54+D56+D57</f>
        <v>0</v>
      </c>
      <c r="E59" s="63"/>
      <c r="F59" s="63"/>
      <c r="G59" s="380" t="s">
        <v>501</v>
      </c>
      <c r="H59" s="380"/>
      <c r="I59" s="380"/>
      <c r="J59" s="380"/>
      <c r="K59" s="380"/>
      <c r="L59" s="380"/>
      <c r="M59" s="62">
        <f>M29+M32+M44+M54+M56+M57</f>
        <v>-2176688.7800000003</v>
      </c>
      <c r="N59" s="62">
        <f>N29+N32+N44+N54+N56+N57</f>
        <v>0</v>
      </c>
      <c r="O59" s="63"/>
      <c r="P59" s="63"/>
    </row>
    <row r="60" spans="1:17" ht="16.5" x14ac:dyDescent="0.25">
      <c r="B60" s="53" t="s">
        <v>125</v>
      </c>
      <c r="C60" s="62">
        <f>C58+C59</f>
        <v>-1593979.19</v>
      </c>
      <c r="D60" s="62">
        <f>D58+D59</f>
        <v>0</v>
      </c>
      <c r="E60" s="63"/>
      <c r="F60" s="63"/>
      <c r="G60" s="380" t="s">
        <v>505</v>
      </c>
      <c r="H60" s="380"/>
      <c r="I60" s="380"/>
      <c r="J60" s="380"/>
      <c r="K60" s="380"/>
      <c r="L60" s="380"/>
      <c r="M60" s="62">
        <f>M58+M59</f>
        <v>2060868.33</v>
      </c>
      <c r="N60" s="62">
        <f>N58+N59</f>
        <v>0</v>
      </c>
      <c r="O60" s="63"/>
      <c r="P60" s="63"/>
    </row>
  </sheetData>
  <mergeCells count="61">
    <mergeCell ref="G60:L60"/>
    <mergeCell ref="G54:L54"/>
    <mergeCell ref="G55:L55"/>
    <mergeCell ref="G56:L56"/>
    <mergeCell ref="G57:L57"/>
    <mergeCell ref="G58:L58"/>
    <mergeCell ref="G59:L59"/>
    <mergeCell ref="G53:L53"/>
    <mergeCell ref="G42:L42"/>
    <mergeCell ref="G43:L43"/>
    <mergeCell ref="G44:L44"/>
    <mergeCell ref="G45:L45"/>
    <mergeCell ref="G46:L46"/>
    <mergeCell ref="G47:L47"/>
    <mergeCell ref="G48:L48"/>
    <mergeCell ref="G49:L49"/>
    <mergeCell ref="G50:L50"/>
    <mergeCell ref="G51:L51"/>
    <mergeCell ref="G52:L52"/>
    <mergeCell ref="G41:L41"/>
    <mergeCell ref="G30:L30"/>
    <mergeCell ref="G31:L31"/>
    <mergeCell ref="G32:L32"/>
    <mergeCell ref="G33:L33"/>
    <mergeCell ref="G34:L34"/>
    <mergeCell ref="G35:L35"/>
    <mergeCell ref="G36:L36"/>
    <mergeCell ref="G37:L37"/>
    <mergeCell ref="G38:L38"/>
    <mergeCell ref="G39:L39"/>
    <mergeCell ref="G40:L40"/>
    <mergeCell ref="G29:L29"/>
    <mergeCell ref="G18:L18"/>
    <mergeCell ref="G19:L19"/>
    <mergeCell ref="G20:L20"/>
    <mergeCell ref="G21:L21"/>
    <mergeCell ref="G22:L22"/>
    <mergeCell ref="G23:L23"/>
    <mergeCell ref="G24:L24"/>
    <mergeCell ref="G25:L25"/>
    <mergeCell ref="G26:L26"/>
    <mergeCell ref="G27:L27"/>
    <mergeCell ref="G28:L28"/>
    <mergeCell ref="G17:L17"/>
    <mergeCell ref="G6:L6"/>
    <mergeCell ref="G7:L7"/>
    <mergeCell ref="G8:L8"/>
    <mergeCell ref="G9:L9"/>
    <mergeCell ref="G10:L10"/>
    <mergeCell ref="G11:L11"/>
    <mergeCell ref="G12:L12"/>
    <mergeCell ref="G13:L13"/>
    <mergeCell ref="G14:L14"/>
    <mergeCell ref="G15:L15"/>
    <mergeCell ref="G16:L16"/>
    <mergeCell ref="C4:F4"/>
    <mergeCell ref="G4:I4"/>
    <mergeCell ref="J4:K4"/>
    <mergeCell ref="M4:P4"/>
    <mergeCell ref="H1:I1"/>
    <mergeCell ref="L1:M1"/>
  </mergeCells>
  <conditionalFormatting sqref="O6:O57">
    <cfRule type="iconSet" priority="4">
      <iconSet iconSet="3Arrows" showValue="0">
        <cfvo type="percent" val="0"/>
        <cfvo type="num" val="0"/>
        <cfvo type="num" val="0" gte="0"/>
      </iconSet>
    </cfRule>
  </conditionalFormatting>
  <conditionalFormatting sqref="E6:E57">
    <cfRule type="iconSet" priority="3">
      <iconSet iconSet="3Arrows" showValue="0">
        <cfvo type="percent" val="0"/>
        <cfvo type="num" val="0"/>
        <cfvo type="num" val="0" gte="0"/>
      </iconSet>
    </cfRule>
  </conditionalFormatting>
  <conditionalFormatting sqref="F6:F8 F10:F14 F16:F28 F40:F43 F47:F49 F51:F53 F56:F57 F31:F38">
    <cfRule type="colorScale" priority="2">
      <colorScale>
        <cfvo type="min"/>
        <cfvo type="num" val="0"/>
        <cfvo type="max"/>
        <color theme="5"/>
        <color theme="6"/>
        <color theme="9"/>
      </colorScale>
    </cfRule>
  </conditionalFormatting>
  <conditionalFormatting sqref="P6:P8 P10:P14 P16:P28 P40:P43 P47:P49 P51:P53 P56:P57 P31:P38">
    <cfRule type="colorScale" priority="1">
      <colorScale>
        <cfvo type="min"/>
        <cfvo type="num" val="0"/>
        <cfvo type="max"/>
        <color theme="5"/>
        <color theme="6"/>
        <color theme="9"/>
      </colorScale>
    </cfRule>
  </conditionalFormatting>
  <dataValidations count="3">
    <dataValidation type="list" allowBlank="1" showInputMessage="1" showErrorMessage="1" sqref="R1" xr:uid="{00000000-0002-0000-0E00-000000000000}">
      <formula1>$AC$1:$AC$6</formula1>
    </dataValidation>
    <dataValidation type="list" allowBlank="1" showInputMessage="1" showErrorMessage="1" sqref="J4:K4" xr:uid="{00000000-0002-0000-0E00-000001000000}">
      <formula1>$AE$1:$AE$12</formula1>
    </dataValidation>
    <dataValidation type="list" allowBlank="1" showInputMessage="1" showErrorMessage="1" sqref="P2" xr:uid="{00000000-0002-0000-0E00-000002000000}">
      <formula1>$Y$1:$Y$2</formula1>
    </dataValidation>
  </dataValidations>
  <pageMargins left="0.7" right="0.7" top="0.75" bottom="0.75" header="0.3" footer="0.3"/>
  <pageSetup paperSize="9" scale="52"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CFD99-852B-4969-A3FD-0A22C4D3730F}">
  <dimension ref="A1:J9"/>
  <sheetViews>
    <sheetView workbookViewId="0"/>
  </sheetViews>
  <sheetFormatPr baseColWidth="10" defaultRowHeight="15" x14ac:dyDescent="0.25"/>
  <sheetData>
    <row r="1" spans="1:10" ht="409.5" x14ac:dyDescent="0.25">
      <c r="A1" s="248" t="s">
        <v>542</v>
      </c>
      <c r="B1" s="248" t="s">
        <v>552</v>
      </c>
      <c r="G1" s="248" t="s">
        <v>554</v>
      </c>
      <c r="H1" s="248" t="s">
        <v>556</v>
      </c>
      <c r="I1" s="248" t="s">
        <v>558</v>
      </c>
      <c r="J1" s="248" t="s">
        <v>558</v>
      </c>
    </row>
    <row r="2" spans="1:10" ht="409.5" x14ac:dyDescent="0.25">
      <c r="I2" s="248" t="s">
        <v>559</v>
      </c>
      <c r="J2" s="248" t="s">
        <v>563</v>
      </c>
    </row>
    <row r="3" spans="1:10" ht="409.5" x14ac:dyDescent="0.25">
      <c r="I3" s="248" t="s">
        <v>560</v>
      </c>
      <c r="J3" s="248" t="s">
        <v>564</v>
      </c>
    </row>
    <row r="4" spans="1:10" ht="409.5" x14ac:dyDescent="0.25">
      <c r="I4" s="248" t="s">
        <v>561</v>
      </c>
      <c r="J4" s="248" t="s">
        <v>565</v>
      </c>
    </row>
    <row r="6" spans="1:10" ht="210" x14ac:dyDescent="0.25">
      <c r="A6" s="248" t="s">
        <v>553</v>
      </c>
    </row>
    <row r="7" spans="1:10" ht="225" x14ac:dyDescent="0.25">
      <c r="A7" s="248" t="s">
        <v>555</v>
      </c>
    </row>
    <row r="8" spans="1:10" ht="210" x14ac:dyDescent="0.25">
      <c r="A8" s="248" t="s">
        <v>557</v>
      </c>
    </row>
    <row r="9" spans="1:10" ht="225" x14ac:dyDescent="0.25">
      <c r="A9" s="248" t="s">
        <v>562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A64"/>
  <sheetViews>
    <sheetView zoomScale="90" zoomScaleNormal="90" zoomScalePageLayoutView="90" workbookViewId="0">
      <selection sqref="A1:A2"/>
    </sheetView>
  </sheetViews>
  <sheetFormatPr baseColWidth="10" defaultColWidth="10.85546875" defaultRowHeight="15" x14ac:dyDescent="0.25"/>
  <cols>
    <col min="1" max="1" width="20.42578125" style="193" customWidth="1"/>
    <col min="2" max="2" width="4" style="193" customWidth="1"/>
    <col min="3" max="3" width="15.28515625" style="193" customWidth="1"/>
    <col min="4" max="4" width="2.140625" style="193" customWidth="1"/>
    <col min="5" max="5" width="15.42578125" style="193" customWidth="1"/>
    <col min="6" max="6" width="27" style="193" customWidth="1"/>
    <col min="7" max="7" width="2.140625" style="193" customWidth="1"/>
    <col min="8" max="8" width="12.42578125" style="193" customWidth="1"/>
    <col min="9" max="9" width="12.85546875" style="193" customWidth="1"/>
    <col min="10" max="10" width="11.42578125" style="193" customWidth="1"/>
    <col min="11" max="11" width="10.28515625" style="193" customWidth="1"/>
    <col min="12" max="12" width="2.85546875" style="193" customWidth="1"/>
    <col min="13" max="13" width="13" style="193" customWidth="1"/>
    <col min="14" max="14" width="9.85546875" style="193" customWidth="1"/>
    <col min="15" max="15" width="10.85546875" style="193"/>
    <col min="16" max="17" width="11.42578125" style="193" customWidth="1"/>
    <col min="18" max="29" width="10.85546875" style="193"/>
    <col min="30" max="30" width="19.7109375" style="193" customWidth="1"/>
    <col min="31" max="32" width="10.85546875" style="193"/>
    <col min="33" max="33" width="13.7109375" style="193" customWidth="1"/>
    <col min="34" max="34" width="13.7109375" style="193" bestFit="1" customWidth="1"/>
    <col min="35" max="35" width="12.85546875" style="193" bestFit="1" customWidth="1"/>
    <col min="36" max="36" width="12.85546875" style="193" customWidth="1"/>
    <col min="37" max="16384" width="10.85546875" style="193"/>
  </cols>
  <sheetData>
    <row r="1" spans="1:36" ht="22.5" customHeight="1" x14ac:dyDescent="0.25">
      <c r="A1" s="311" t="s">
        <v>401</v>
      </c>
      <c r="B1" s="312" t="s">
        <v>4</v>
      </c>
      <c r="C1" s="312"/>
      <c r="D1" s="190"/>
      <c r="E1" s="306" t="s">
        <v>466</v>
      </c>
      <c r="F1" s="306"/>
      <c r="G1" s="190"/>
      <c r="H1" s="308" t="s">
        <v>467</v>
      </c>
      <c r="I1" s="308"/>
      <c r="J1" s="316" t="s">
        <v>551</v>
      </c>
      <c r="K1" s="190"/>
      <c r="L1" s="190"/>
      <c r="M1" s="308" t="s">
        <v>435</v>
      </c>
      <c r="N1" s="307" t="s">
        <v>27</v>
      </c>
      <c r="O1" s="308" t="s">
        <v>403</v>
      </c>
      <c r="P1" s="315" t="s">
        <v>365</v>
      </c>
      <c r="Q1" s="320"/>
      <c r="R1" s="191" t="str">
        <f>VLOOKUP(N1,$AI$5:$AJ$16,2,FALSE)</f>
        <v>1..12</v>
      </c>
      <c r="S1" s="192"/>
      <c r="T1" s="192"/>
      <c r="U1" s="192"/>
      <c r="V1" s="192"/>
      <c r="W1" s="192"/>
      <c r="X1" s="192"/>
      <c r="Y1" s="192"/>
      <c r="Z1" s="192"/>
      <c r="AA1" s="192"/>
      <c r="AB1" s="192"/>
      <c r="AC1" s="193">
        <v>1</v>
      </c>
    </row>
    <row r="2" spans="1:36" ht="22.5" customHeight="1" x14ac:dyDescent="0.25">
      <c r="A2" s="311"/>
      <c r="B2" s="312"/>
      <c r="C2" s="312"/>
      <c r="D2" s="190"/>
      <c r="E2" s="306"/>
      <c r="F2" s="306"/>
      <c r="G2" s="190"/>
      <c r="H2" s="308"/>
      <c r="I2" s="308"/>
      <c r="J2" s="316"/>
      <c r="K2" s="194"/>
      <c r="L2" s="195"/>
      <c r="M2" s="308"/>
      <c r="N2" s="307"/>
      <c r="O2" s="308"/>
      <c r="P2" s="315"/>
      <c r="Q2" s="320"/>
      <c r="R2" s="196">
        <f>P1-1</f>
        <v>2016</v>
      </c>
      <c r="S2" s="197"/>
      <c r="T2" s="197"/>
      <c r="U2" s="197"/>
      <c r="V2" s="197"/>
      <c r="W2" s="197"/>
      <c r="X2" s="197"/>
      <c r="Y2" s="197"/>
      <c r="Z2" s="197"/>
      <c r="AA2" s="197"/>
      <c r="AB2" s="197"/>
      <c r="AC2" s="193">
        <v>1</v>
      </c>
    </row>
    <row r="3" spans="1:36" x14ac:dyDescent="0.25">
      <c r="A3" s="197"/>
      <c r="B3" s="197"/>
      <c r="C3" s="197"/>
      <c r="D3" s="197"/>
      <c r="E3" s="197"/>
      <c r="F3" s="197"/>
      <c r="G3" s="197"/>
      <c r="H3" s="197"/>
      <c r="I3" s="197"/>
      <c r="J3" s="197"/>
      <c r="K3" s="197"/>
      <c r="L3" s="197"/>
      <c r="M3" s="197"/>
      <c r="N3" s="197"/>
      <c r="O3" s="197"/>
      <c r="P3" s="197"/>
      <c r="Q3" s="197"/>
      <c r="R3" s="198">
        <v>-1</v>
      </c>
      <c r="S3" s="197"/>
      <c r="T3" s="197"/>
      <c r="U3" s="197"/>
      <c r="V3" s="197"/>
      <c r="W3" s="197"/>
      <c r="X3" s="197"/>
      <c r="Y3" s="197"/>
      <c r="Z3" s="197"/>
      <c r="AA3" s="197"/>
      <c r="AB3" s="197"/>
      <c r="AC3" s="193">
        <v>1</v>
      </c>
      <c r="AD3" s="250" t="s">
        <v>507</v>
      </c>
    </row>
    <row r="4" spans="1:36" ht="55.5" customHeight="1" x14ac:dyDescent="0.25">
      <c r="A4" s="309" t="s">
        <v>468</v>
      </c>
      <c r="B4" s="309"/>
      <c r="C4" s="310">
        <f>_xll.Assistant.XL.RIK_AC("INF02__;INF02@E=1,S=1031,G=0,T=0,P=0:@R=A,S=1000,V={0}:R=B,S=1044,V={1}:R=C,S=1023,V={2}:R=D,S=1001|1,V=707..70799999999999,7097..70979999999999,7..70399999999999,709..70939999999999,704..70699999999999,708..708999999999"&amp;"99,7094..70969999999999,7098..70989999999999:R=E,S=1022,V={3}:R=F,S=1012|3,V=&lt;&gt;Situation:",$B$1,$J$1,$R$1,$P$1)</f>
        <v>4267297.1100000003</v>
      </c>
      <c r="D4" s="310"/>
      <c r="E4" s="310"/>
      <c r="F4" s="310"/>
      <c r="G4" s="197"/>
      <c r="H4" s="245" t="s">
        <v>394</v>
      </c>
      <c r="I4" s="199"/>
      <c r="J4" s="199"/>
      <c r="K4" s="199"/>
      <c r="L4" s="199"/>
      <c r="M4" s="200"/>
      <c r="N4" s="200"/>
      <c r="O4" s="200"/>
      <c r="P4" s="200"/>
      <c r="Q4" s="200"/>
      <c r="R4" s="197"/>
      <c r="S4" s="197"/>
      <c r="T4" s="197"/>
      <c r="U4" s="197"/>
      <c r="V4" s="197"/>
      <c r="W4" s="197"/>
      <c r="X4" s="197"/>
      <c r="Y4" s="197"/>
      <c r="Z4" s="197"/>
      <c r="AA4" s="197"/>
      <c r="AB4" s="197"/>
      <c r="AC4" s="193">
        <v>1</v>
      </c>
      <c r="AD4" s="193" t="str">
        <f>_xll.Assistant.XL.RIK_AG("INF02_0_0_0_0_0_0_D=0x0;INF02@E=0,S=1023,G=0,T=0_0,P=-1@L=Solde,E=1,F=[1031]/1000,Y=1@@@R=A,S=1000,V={0}:R=B,S=1044,V={1}:R=C,S=1023,V={2}:R=D,S=1022,V={3}:R=E,S=1001|1,V=70*:R=A,S=1012|3,V=&lt;&gt;Situation:",$B$1,$J$1,$R$1,$P$1)</f>
        <v/>
      </c>
      <c r="AI4" s="193" t="s">
        <v>218</v>
      </c>
    </row>
    <row r="5" spans="1:36" ht="30.75" customHeight="1" x14ac:dyDescent="0.25">
      <c r="A5" s="309"/>
      <c r="B5" s="309"/>
      <c r="C5" s="310"/>
      <c r="D5" s="310"/>
      <c r="E5" s="310"/>
      <c r="F5" s="310"/>
      <c r="G5" s="197"/>
      <c r="H5" s="199"/>
      <c r="I5" s="199"/>
      <c r="J5" s="199"/>
      <c r="K5" s="199"/>
      <c r="L5" s="199"/>
      <c r="M5" s="200"/>
      <c r="N5" s="200"/>
      <c r="O5" s="200"/>
      <c r="P5" s="200"/>
      <c r="Q5" s="200"/>
      <c r="R5" s="197"/>
      <c r="S5" s="197"/>
      <c r="T5" s="197"/>
      <c r="U5" s="197"/>
      <c r="V5" s="197"/>
      <c r="W5" s="197"/>
      <c r="X5" s="197"/>
      <c r="Y5" s="197"/>
      <c r="Z5" s="197"/>
      <c r="AA5" s="197"/>
      <c r="AB5" s="197"/>
      <c r="AC5" s="193">
        <v>1</v>
      </c>
      <c r="AE5" s="193" t="s">
        <v>219</v>
      </c>
      <c r="AF5" s="193" t="s">
        <v>220</v>
      </c>
      <c r="AI5" s="193" t="s">
        <v>5</v>
      </c>
      <c r="AJ5" s="201" t="s">
        <v>221</v>
      </c>
    </row>
    <row r="6" spans="1:36" ht="15.75" customHeight="1" x14ac:dyDescent="0.25">
      <c r="A6" s="202"/>
      <c r="B6" s="202"/>
      <c r="C6" s="203"/>
      <c r="D6" s="203"/>
      <c r="E6" s="294" t="s">
        <v>120</v>
      </c>
      <c r="F6" s="295">
        <f>_xll.Assistant.XL.RIK_AC("INF02__;INF02@E=1,S=1031,G=0,T=0,P=0:@R=A,S=1000,V={0}:R=B,S=1044,V={1}:R=C,S=1023,V={2}:R=D,S=1001|1,V=707..70799999999999,7097..70979999999999,7..70399999999999,709..70939999999999,704..70699999999999,708..708999999999"&amp;"99,7094..70969999999999,7098..70989999999999:R=E,S=1022,V={3}:R=F,S=1012|3,V=&lt;&gt;Situation:",$B$1,$J$1,$R$1,$R$2)</f>
        <v>0</v>
      </c>
      <c r="G6" s="197"/>
      <c r="H6" s="199"/>
      <c r="I6" s="199"/>
      <c r="J6" s="199"/>
      <c r="K6" s="199"/>
      <c r="L6" s="199"/>
      <c r="M6" s="200"/>
      <c r="N6" s="200"/>
      <c r="O6" s="200"/>
      <c r="P6" s="200"/>
      <c r="Q6" s="200"/>
      <c r="R6" s="197"/>
      <c r="S6" s="197"/>
      <c r="T6" s="197"/>
      <c r="U6" s="197"/>
      <c r="V6" s="197"/>
      <c r="W6" s="197"/>
      <c r="X6" s="197"/>
      <c r="Y6" s="197"/>
      <c r="Z6" s="197"/>
      <c r="AA6" s="197"/>
      <c r="AB6" s="197"/>
      <c r="AC6" s="193">
        <v>1</v>
      </c>
      <c r="AI6" s="193" t="s">
        <v>7</v>
      </c>
      <c r="AJ6" s="201" t="s">
        <v>222</v>
      </c>
    </row>
    <row r="7" spans="1:36" ht="34.5" customHeight="1" x14ac:dyDescent="0.25">
      <c r="A7" s="296" t="str">
        <f>IF(C4-F6&gt;0,"k","m")</f>
        <v>k</v>
      </c>
      <c r="B7" s="296"/>
      <c r="C7" s="297"/>
      <c r="D7" s="204"/>
      <c r="E7" s="294"/>
      <c r="F7" s="295"/>
      <c r="G7" s="197"/>
      <c r="H7" s="200"/>
      <c r="I7" s="200"/>
      <c r="J7" s="318"/>
      <c r="K7" s="319"/>
      <c r="L7" s="319"/>
      <c r="M7" s="319"/>
      <c r="N7" s="200"/>
      <c r="O7" s="200"/>
      <c r="P7" s="200"/>
      <c r="Q7" s="200"/>
      <c r="R7" s="197"/>
      <c r="S7" s="205"/>
      <c r="T7" s="197"/>
      <c r="U7" s="197"/>
      <c r="V7" s="197"/>
      <c r="W7" s="197"/>
      <c r="X7" s="197"/>
      <c r="Y7" s="197"/>
      <c r="Z7" s="197"/>
      <c r="AA7" s="197"/>
      <c r="AB7" s="197"/>
      <c r="AC7" s="193">
        <v>1</v>
      </c>
      <c r="AI7" s="193" t="s">
        <v>9</v>
      </c>
      <c r="AJ7" s="201" t="s">
        <v>223</v>
      </c>
    </row>
    <row r="8" spans="1:36" ht="15" customHeight="1" x14ac:dyDescent="0.25">
      <c r="A8" s="296"/>
      <c r="B8" s="296"/>
      <c r="C8" s="297"/>
      <c r="D8" s="204"/>
      <c r="E8" s="204"/>
      <c r="F8" s="204"/>
      <c r="G8" s="197"/>
      <c r="H8" s="200"/>
      <c r="I8" s="200"/>
      <c r="J8" s="319"/>
      <c r="K8" s="319"/>
      <c r="L8" s="319"/>
      <c r="M8" s="319"/>
      <c r="N8" s="200"/>
      <c r="O8" s="200"/>
      <c r="P8" s="200"/>
      <c r="Q8" s="200"/>
      <c r="R8" s="197"/>
      <c r="S8" s="197"/>
      <c r="T8" s="197"/>
      <c r="U8" s="197"/>
      <c r="V8" s="197"/>
      <c r="W8" s="197"/>
      <c r="X8" s="197"/>
      <c r="Y8" s="197"/>
      <c r="Z8" s="197"/>
      <c r="AA8" s="197"/>
      <c r="AB8" s="197"/>
      <c r="AC8" s="193">
        <v>1</v>
      </c>
      <c r="AD8" s="193" t="s">
        <v>224</v>
      </c>
      <c r="AE8" s="206">
        <f>H15/C4</f>
        <v>0.53955369889864546</v>
      </c>
      <c r="AF8" s="207">
        <f>1-AE8</f>
        <v>0.46044630110135454</v>
      </c>
      <c r="AI8" s="193" t="s">
        <v>11</v>
      </c>
      <c r="AJ8" s="201" t="s">
        <v>225</v>
      </c>
    </row>
    <row r="9" spans="1:36" ht="27" customHeight="1" x14ac:dyDescent="0.25">
      <c r="A9" s="202"/>
      <c r="B9" s="202"/>
      <c r="C9" s="208" t="str">
        <f>IF(C4-F6&gt;0,"Hausse","Diminution")&amp;" de "&amp;TEXT(C4-F6,"# ### ### €")</f>
        <v>Hausse de 4 267 297 €</v>
      </c>
      <c r="D9" s="204"/>
      <c r="E9" s="204"/>
      <c r="F9" s="204"/>
      <c r="G9" s="197"/>
      <c r="H9" s="200"/>
      <c r="I9" s="200"/>
      <c r="J9" s="305"/>
      <c r="K9" s="305"/>
      <c r="L9" s="305"/>
      <c r="M9" s="305"/>
      <c r="N9" s="200"/>
      <c r="O9" s="200"/>
      <c r="P9" s="200"/>
      <c r="Q9" s="200"/>
      <c r="R9" s="197"/>
      <c r="S9" s="209"/>
      <c r="T9" s="197"/>
      <c r="U9" s="197"/>
      <c r="V9" s="197"/>
      <c r="W9" s="197"/>
      <c r="X9" s="197"/>
      <c r="Y9" s="197"/>
      <c r="Z9" s="197"/>
      <c r="AA9" s="197"/>
      <c r="AB9" s="197"/>
      <c r="AC9" s="193">
        <v>1</v>
      </c>
      <c r="AI9" s="193" t="s">
        <v>13</v>
      </c>
      <c r="AJ9" s="201" t="s">
        <v>226</v>
      </c>
    </row>
    <row r="10" spans="1:36" x14ac:dyDescent="0.25">
      <c r="A10" s="197"/>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3">
        <v>1</v>
      </c>
      <c r="AI10" s="193" t="s">
        <v>15</v>
      </c>
      <c r="AJ10" s="201" t="s">
        <v>227</v>
      </c>
    </row>
    <row r="11" spans="1:36" ht="15" customHeight="1" x14ac:dyDescent="0.25">
      <c r="A11" s="288" t="s">
        <v>469</v>
      </c>
      <c r="B11" s="288"/>
      <c r="C11" s="288"/>
      <c r="D11" s="288"/>
      <c r="E11" s="288"/>
      <c r="F11" s="288"/>
      <c r="G11" s="197"/>
      <c r="H11" s="289" t="s">
        <v>236</v>
      </c>
      <c r="I11" s="289"/>
      <c r="J11" s="210"/>
      <c r="K11" s="210"/>
      <c r="L11" s="317" t="s">
        <v>470</v>
      </c>
      <c r="M11" s="317"/>
      <c r="N11" s="317"/>
      <c r="O11" s="317"/>
      <c r="P11" s="317"/>
      <c r="Q11" s="317"/>
      <c r="R11" s="197"/>
      <c r="S11" s="197"/>
      <c r="T11" s="197"/>
      <c r="U11" s="197"/>
      <c r="V11" s="197"/>
      <c r="W11" s="197"/>
      <c r="X11" s="197"/>
      <c r="Y11" s="197"/>
      <c r="Z11" s="197"/>
      <c r="AA11" s="197"/>
      <c r="AB11" s="197"/>
      <c r="AC11" s="193">
        <v>1</v>
      </c>
      <c r="AD11" s="193" t="s">
        <v>204</v>
      </c>
      <c r="AE11" s="206">
        <f>H22/C4</f>
        <v>0.48366745665853106</v>
      </c>
      <c r="AF11" s="207">
        <f>1-AE11</f>
        <v>0.51633254334146894</v>
      </c>
      <c r="AI11" s="193" t="s">
        <v>17</v>
      </c>
      <c r="AJ11" s="201" t="s">
        <v>228</v>
      </c>
    </row>
    <row r="12" spans="1:36" ht="15" customHeight="1" x14ac:dyDescent="0.25">
      <c r="A12" s="288"/>
      <c r="B12" s="288"/>
      <c r="C12" s="288"/>
      <c r="D12" s="288"/>
      <c r="E12" s="288"/>
      <c r="F12" s="288"/>
      <c r="G12" s="197"/>
      <c r="H12" s="289"/>
      <c r="I12" s="289"/>
      <c r="J12" s="210"/>
      <c r="K12" s="210"/>
      <c r="L12" s="317"/>
      <c r="M12" s="317"/>
      <c r="N12" s="317"/>
      <c r="O12" s="317"/>
      <c r="P12" s="317"/>
      <c r="Q12" s="317"/>
      <c r="R12" s="197"/>
      <c r="S12" s="197"/>
      <c r="T12" s="197"/>
      <c r="U12" s="197"/>
      <c r="V12" s="197"/>
      <c r="W12" s="197"/>
      <c r="X12" s="197"/>
      <c r="Y12" s="197"/>
      <c r="Z12" s="197"/>
      <c r="AA12" s="197"/>
      <c r="AB12" s="197"/>
      <c r="AC12" s="193">
        <v>1</v>
      </c>
      <c r="AI12" s="193" t="s">
        <v>19</v>
      </c>
      <c r="AJ12" s="201" t="s">
        <v>229</v>
      </c>
    </row>
    <row r="13" spans="1:36" ht="15" customHeight="1" x14ac:dyDescent="0.7">
      <c r="A13" s="211"/>
      <c r="B13" s="211"/>
      <c r="C13" s="211"/>
      <c r="D13" s="211"/>
      <c r="E13" s="290" t="str">
        <f>TEXT(A14/C4,"0%")&amp;" 
du CA"</f>
        <v>46% 
du CA</v>
      </c>
      <c r="F13" s="291" t="str">
        <f>IF(A14-A16&gt;0,"k","m")</f>
        <v>k</v>
      </c>
      <c r="G13" s="197"/>
      <c r="H13" s="212"/>
      <c r="I13" s="212"/>
      <c r="J13" s="210"/>
      <c r="K13" s="210"/>
      <c r="L13" s="317"/>
      <c r="M13" s="317"/>
      <c r="N13" s="317"/>
      <c r="O13" s="317"/>
      <c r="P13" s="317"/>
      <c r="Q13" s="317"/>
      <c r="R13" s="197"/>
      <c r="S13" s="197"/>
      <c r="T13" s="197"/>
      <c r="U13" s="197"/>
      <c r="V13" s="197"/>
      <c r="W13" s="197"/>
      <c r="X13" s="197"/>
      <c r="Y13" s="197"/>
      <c r="Z13" s="197"/>
      <c r="AA13" s="197"/>
      <c r="AB13" s="197"/>
      <c r="AC13" s="193">
        <v>1</v>
      </c>
      <c r="AD13" s="193" t="s">
        <v>230</v>
      </c>
      <c r="AE13" s="206">
        <f>L15/C4</f>
        <v>0.48294465486608684</v>
      </c>
      <c r="AF13" s="207">
        <f>1-AE13</f>
        <v>0.51705534513391316</v>
      </c>
      <c r="AI13" s="193" t="s">
        <v>21</v>
      </c>
      <c r="AJ13" s="201" t="s">
        <v>231</v>
      </c>
    </row>
    <row r="14" spans="1:36" ht="15" customHeight="1" x14ac:dyDescent="0.25">
      <c r="A14" s="292">
        <f>_xll.Assistant.XL.RIK_AC("INF02__;INF02@E=1,S=1031,G=0,T=0,P=0,C=*-1:@R=A,S=1000,V={0}:R=B,S=1044,V={1}:R=C,S=1022,V={2}:R=D,S=1023,V={3}:R=E,S=1001|1,V=60*:R=F,S=1012|3,V=&lt;&gt;Situation:",$B$1,$J$1,$P$1,$R$1)</f>
        <v>1964861.17</v>
      </c>
      <c r="B14" s="292"/>
      <c r="C14" s="292"/>
      <c r="D14" s="213"/>
      <c r="E14" s="290"/>
      <c r="F14" s="291"/>
      <c r="G14" s="197"/>
      <c r="H14" s="210"/>
      <c r="I14" s="210"/>
      <c r="J14" s="210"/>
      <c r="K14" s="210"/>
      <c r="L14" s="200"/>
      <c r="M14" s="200"/>
      <c r="N14" s="200"/>
      <c r="O14" s="200"/>
      <c r="P14" s="200"/>
      <c r="Q14" s="200"/>
      <c r="R14" s="197"/>
      <c r="S14" s="197"/>
      <c r="T14" s="197"/>
      <c r="U14" s="197"/>
      <c r="V14" s="197"/>
      <c r="W14" s="197"/>
      <c r="X14" s="197"/>
      <c r="Y14" s="197"/>
      <c r="Z14" s="197"/>
      <c r="AA14" s="197"/>
      <c r="AB14" s="197"/>
      <c r="AC14" s="193">
        <v>1</v>
      </c>
      <c r="AI14" s="193" t="s">
        <v>23</v>
      </c>
      <c r="AJ14" s="201" t="s">
        <v>232</v>
      </c>
    </row>
    <row r="15" spans="1:36" ht="37.5" customHeight="1" x14ac:dyDescent="0.25">
      <c r="A15" s="292"/>
      <c r="B15" s="292"/>
      <c r="C15" s="292"/>
      <c r="D15" s="211"/>
      <c r="E15" s="290"/>
      <c r="F15" s="291"/>
      <c r="G15" s="197"/>
      <c r="H15" s="293">
        <f>_xll.Assistant.XL.RIK_AC("INF02__;INF02@E=1,S=1031,G=0,T=0,P=0:@R=A,S=1000,V={0}:R=B,S=1044,V={1}:R=C,S=1022,V={2}:R=D,S=1023,V={3}:R=E,S=1001|1,V=60*,70*:R=F,S=1012|3,V=&lt;&gt;Situation:",$B$1,$J$1,$P$1,$R$1)</f>
        <v>2302435.94</v>
      </c>
      <c r="I15" s="293"/>
      <c r="J15" s="210"/>
      <c r="K15" s="210"/>
      <c r="L15" s="313">
        <f>_xll.Assistant.XL.RIK_AC("INF02__;INF02@E=1,S=1031,G=0,T=0,P=0:@R=A,S=1000,V={0}:R=B,S=1044,V={1}:R=C,S=1022,V={2}:R=D,S=1023,V={3}:R=E,S=1001|1,V=6*,7*:R=F,S=1012|3,V=&lt;&gt;Situation:",$B$1,$J$1,$P$1,$R$1)</f>
        <v>2060868.33</v>
      </c>
      <c r="M15" s="313"/>
      <c r="N15" s="313"/>
      <c r="O15" s="313"/>
      <c r="P15" s="313"/>
      <c r="Q15" s="313"/>
      <c r="R15" s="197"/>
      <c r="S15" s="197"/>
      <c r="T15" s="197"/>
      <c r="U15" s="197"/>
      <c r="V15" s="197"/>
      <c r="W15" s="197"/>
      <c r="X15" s="197"/>
      <c r="Y15" s="197"/>
      <c r="Z15" s="197"/>
      <c r="AA15" s="197"/>
      <c r="AB15" s="197"/>
      <c r="AC15" s="193">
        <v>1</v>
      </c>
      <c r="AI15" s="193" t="s">
        <v>25</v>
      </c>
      <c r="AJ15" s="201" t="s">
        <v>233</v>
      </c>
    </row>
    <row r="16" spans="1:36" ht="16.5" customHeight="1" x14ac:dyDescent="0.3">
      <c r="A16" s="214">
        <f>_xll.Assistant.XL.RIK_AC("INF02__;INF02@E=1,S=1031,G=0,T=0,P=0,C=*-1:@R=A,S=1000,V={0}:R=B,S=1044,V={1}:R=C,S=1022,V={2}:R=D,S=1023,V={3}:R=E,S=1001|1,V=60*:",$B$1,$J$1,$R$2,$R$1)</f>
        <v>0</v>
      </c>
      <c r="B16" s="215"/>
      <c r="C16" s="211"/>
      <c r="D16" s="215"/>
      <c r="E16" s="290"/>
      <c r="F16" s="291"/>
      <c r="G16" s="197"/>
      <c r="H16" s="210"/>
      <c r="I16" s="210"/>
      <c r="J16" s="321" t="str">
        <f>TEXT(H15/C4,"0%")</f>
        <v>54%</v>
      </c>
      <c r="K16" s="321"/>
      <c r="L16" s="200"/>
      <c r="M16" s="200"/>
      <c r="N16" s="200"/>
      <c r="O16" s="200"/>
      <c r="P16" s="200"/>
      <c r="Q16" s="200"/>
      <c r="R16" s="197"/>
      <c r="S16" s="197"/>
      <c r="T16" s="197"/>
      <c r="U16" s="197"/>
      <c r="V16" s="197"/>
      <c r="W16" s="197"/>
      <c r="X16" s="197"/>
      <c r="Y16" s="197"/>
      <c r="Z16" s="197"/>
      <c r="AA16" s="197"/>
      <c r="AB16" s="197"/>
      <c r="AC16" s="193">
        <v>1</v>
      </c>
      <c r="AI16" s="193" t="s">
        <v>27</v>
      </c>
      <c r="AJ16" s="201" t="s">
        <v>234</v>
      </c>
    </row>
    <row r="17" spans="1:36" ht="15.75" x14ac:dyDescent="0.25">
      <c r="A17" s="215"/>
      <c r="B17" s="215"/>
      <c r="C17" s="216"/>
      <c r="D17" s="215"/>
      <c r="E17" s="215"/>
      <c r="F17" s="216"/>
      <c r="G17" s="197"/>
      <c r="H17" s="217"/>
      <c r="I17" s="217"/>
      <c r="J17" s="299" t="s">
        <v>472</v>
      </c>
      <c r="K17" s="299"/>
      <c r="L17" s="218"/>
      <c r="M17" s="218"/>
      <c r="N17" s="200"/>
      <c r="O17" s="200"/>
      <c r="P17" s="200"/>
      <c r="Q17" s="200"/>
      <c r="R17" s="197"/>
      <c r="S17" s="197"/>
      <c r="T17" s="197"/>
      <c r="U17" s="197"/>
      <c r="V17" s="197"/>
      <c r="W17" s="197"/>
      <c r="X17" s="197"/>
      <c r="Y17" s="197"/>
      <c r="Z17" s="197"/>
      <c r="AA17" s="197"/>
      <c r="AB17" s="197"/>
      <c r="AC17" s="193">
        <v>1</v>
      </c>
      <c r="AI17" s="193" t="s">
        <v>4</v>
      </c>
      <c r="AJ17" s="201" t="s">
        <v>234</v>
      </c>
    </row>
    <row r="18" spans="1:36" ht="15" customHeight="1" x14ac:dyDescent="0.25">
      <c r="A18" s="300" t="s">
        <v>471</v>
      </c>
      <c r="B18" s="300"/>
      <c r="C18" s="300"/>
      <c r="D18" s="300"/>
      <c r="E18" s="300"/>
      <c r="F18" s="300"/>
      <c r="G18" s="197"/>
      <c r="H18" s="301" t="s">
        <v>235</v>
      </c>
      <c r="I18" s="301"/>
      <c r="J18" s="211"/>
      <c r="K18" s="211"/>
      <c r="L18" s="314" t="str">
        <f>TEXT(L15/C4,"0%")&amp;"
 du CA"</f>
        <v>48%
 du CA</v>
      </c>
      <c r="M18" s="314"/>
      <c r="N18" s="314"/>
      <c r="O18" s="314"/>
      <c r="P18" s="314"/>
      <c r="Q18" s="314"/>
      <c r="R18" s="197"/>
      <c r="S18" s="197"/>
      <c r="T18" s="197"/>
      <c r="U18" s="197"/>
      <c r="V18" s="197"/>
      <c r="W18" s="197"/>
      <c r="X18" s="197"/>
      <c r="Y18" s="197"/>
      <c r="Z18" s="197"/>
      <c r="AA18" s="197"/>
      <c r="AB18" s="197"/>
      <c r="AC18" s="193">
        <v>1</v>
      </c>
    </row>
    <row r="19" spans="1:36" ht="15" customHeight="1" x14ac:dyDescent="0.25">
      <c r="A19" s="300"/>
      <c r="B19" s="300"/>
      <c r="C19" s="300"/>
      <c r="D19" s="300"/>
      <c r="E19" s="300"/>
      <c r="F19" s="300"/>
      <c r="G19" s="197"/>
      <c r="H19" s="301"/>
      <c r="I19" s="301"/>
      <c r="J19" s="211"/>
      <c r="K19" s="211"/>
      <c r="L19" s="314"/>
      <c r="M19" s="314"/>
      <c r="N19" s="314"/>
      <c r="O19" s="314"/>
      <c r="P19" s="314"/>
      <c r="Q19" s="314"/>
      <c r="R19" s="197"/>
      <c r="S19" s="197"/>
      <c r="T19" s="197"/>
      <c r="U19" s="197"/>
      <c r="V19" s="197"/>
      <c r="W19" s="197"/>
      <c r="X19" s="197"/>
      <c r="Y19" s="197"/>
      <c r="Z19" s="197"/>
      <c r="AA19" s="197"/>
      <c r="AB19" s="197"/>
      <c r="AC19" s="193">
        <v>1</v>
      </c>
    </row>
    <row r="20" spans="1:36" ht="20.25" customHeight="1" x14ac:dyDescent="0.25">
      <c r="A20" s="300"/>
      <c r="B20" s="300"/>
      <c r="C20" s="300"/>
      <c r="D20" s="300"/>
      <c r="E20" s="300"/>
      <c r="F20" s="300"/>
      <c r="G20" s="197"/>
      <c r="H20" s="219"/>
      <c r="I20" s="219"/>
      <c r="J20" s="211"/>
      <c r="K20" s="211"/>
      <c r="L20" s="314"/>
      <c r="M20" s="314"/>
      <c r="N20" s="314"/>
      <c r="O20" s="314"/>
      <c r="P20" s="314"/>
      <c r="Q20" s="314"/>
      <c r="R20" s="197"/>
      <c r="S20" s="197"/>
      <c r="T20" s="197"/>
      <c r="U20" s="197"/>
      <c r="V20" s="197"/>
      <c r="W20" s="197"/>
      <c r="X20" s="197"/>
      <c r="Y20" s="197"/>
      <c r="Z20" s="197"/>
      <c r="AA20" s="197"/>
      <c r="AB20" s="197"/>
      <c r="AC20" s="193">
        <v>1</v>
      </c>
    </row>
    <row r="21" spans="1:36" ht="20.25" customHeight="1" x14ac:dyDescent="0.25">
      <c r="A21" s="210"/>
      <c r="B21" s="210"/>
      <c r="C21" s="210"/>
      <c r="D21" s="210"/>
      <c r="E21" s="210"/>
      <c r="F21" s="296" t="str">
        <f>IF(C22-E23&gt;=0,"k","m")</f>
        <v>k</v>
      </c>
      <c r="G21" s="197"/>
      <c r="H21" s="211"/>
      <c r="I21" s="211"/>
      <c r="J21" s="211"/>
      <c r="K21" s="211"/>
      <c r="L21" s="314"/>
      <c r="M21" s="314"/>
      <c r="N21" s="314"/>
      <c r="O21" s="314"/>
      <c r="P21" s="314"/>
      <c r="Q21" s="314"/>
      <c r="R21" s="197"/>
      <c r="S21" s="197"/>
      <c r="T21" s="197"/>
      <c r="U21" s="197"/>
      <c r="V21" s="197"/>
      <c r="W21" s="197"/>
      <c r="X21" s="197"/>
      <c r="Y21" s="197"/>
      <c r="Z21" s="197"/>
      <c r="AA21" s="197"/>
      <c r="AB21" s="197"/>
      <c r="AC21" s="193">
        <v>1</v>
      </c>
    </row>
    <row r="22" spans="1:36" ht="62.25" customHeight="1" x14ac:dyDescent="0.25">
      <c r="A22" s="220"/>
      <c r="B22" s="220"/>
      <c r="C22" s="302">
        <f>_xll.Assistant.XL.RIK_AC("INF02__;INF02@E=1,S=1031,G=0,T=0,P=0,C=*-1:@R=A,S=1000,V={0}:R=B,S=1044,V={1}:R=C,S=1022,V={2}:R=D,S=1023,V={3}:R=E,S=1001|1,V=64*:R=F,S=1012|3,V=&lt;&gt;Situation:",$B$1,$J$1,$P$1,$R$1)</f>
        <v>16668</v>
      </c>
      <c r="D22" s="302"/>
      <c r="E22" s="302"/>
      <c r="F22" s="296"/>
      <c r="G22" s="197"/>
      <c r="H22" s="292">
        <f>_xll.Assistant.XL.RIK_AC("INF02__;INF02@E=1,S=1031,G=0,T=0,P=0:@R=A,S=1000,V={0}:R=B,S=1044,V={1}:R=C,S=1022,V={2}:R=D,S=1023,V={3}:R=E,S=1001|1,V=6*,&lt;&gt;(63*),7*:R=F,S=1012|3,V=&lt;&gt;Situation:",$B$1,$J$1,$P$1,$R$1)</f>
        <v>2063952.74</v>
      </c>
      <c r="I22" s="292"/>
      <c r="J22" s="211"/>
      <c r="K22" s="211"/>
      <c r="L22" s="314"/>
      <c r="M22" s="314"/>
      <c r="N22" s="314"/>
      <c r="O22" s="314"/>
      <c r="P22" s="314"/>
      <c r="Q22" s="314"/>
      <c r="R22" s="197"/>
      <c r="S22" s="197"/>
      <c r="T22" s="197"/>
      <c r="U22" s="197"/>
      <c r="V22" s="197"/>
      <c r="W22" s="197"/>
      <c r="X22" s="197"/>
      <c r="Y22" s="197"/>
      <c r="Z22" s="197"/>
      <c r="AA22" s="197"/>
      <c r="AB22" s="197"/>
      <c r="AC22" s="193">
        <v>1</v>
      </c>
    </row>
    <row r="23" spans="1:36" ht="16.5" customHeight="1" x14ac:dyDescent="0.3">
      <c r="A23" s="217"/>
      <c r="B23" s="221"/>
      <c r="C23" s="294" t="s">
        <v>120</v>
      </c>
      <c r="D23" s="217"/>
      <c r="E23" s="295">
        <f>_xll.Assistant.XL.RIK_AC("INF02__;INF02@E=1,S=1031,G=0,T=0,P=0,C=*-1:@R=A,S=1000,V={0}:R=B,S=1044,V={1}:R=C,S=1022,V={2}:R=D,S=1023,V={3}:R=E,S=1001|1,V=64*:R=F,S=1012|3,V=&lt;&gt;Situation:",$B$1,$J$1,$R$2,$R$1)</f>
        <v>0</v>
      </c>
      <c r="F23" s="217"/>
      <c r="G23" s="197"/>
      <c r="H23" s="211"/>
      <c r="I23" s="215"/>
      <c r="J23" s="303" t="str">
        <f>TEXT(H22/C4,"0%")</f>
        <v>48%</v>
      </c>
      <c r="K23" s="303"/>
      <c r="L23" s="314"/>
      <c r="M23" s="314"/>
      <c r="N23" s="314"/>
      <c r="O23" s="314"/>
      <c r="P23" s="314"/>
      <c r="Q23" s="314"/>
      <c r="R23" s="197"/>
      <c r="S23" s="197"/>
      <c r="T23" s="197"/>
      <c r="U23" s="197"/>
      <c r="V23" s="197"/>
      <c r="W23" s="197"/>
      <c r="X23" s="197"/>
      <c r="Y23" s="197"/>
      <c r="Z23" s="197"/>
      <c r="AA23" s="197"/>
      <c r="AB23" s="197"/>
      <c r="AC23" s="193">
        <v>1</v>
      </c>
    </row>
    <row r="24" spans="1:36" ht="15" customHeight="1" x14ac:dyDescent="0.25">
      <c r="A24" s="217"/>
      <c r="B24" s="221"/>
      <c r="C24" s="294"/>
      <c r="D24" s="217"/>
      <c r="E24" s="295"/>
      <c r="F24" s="217"/>
      <c r="G24" s="197"/>
      <c r="H24" s="211"/>
      <c r="I24" s="211"/>
      <c r="J24" s="304" t="s">
        <v>472</v>
      </c>
      <c r="K24" s="304"/>
      <c r="L24" s="314"/>
      <c r="M24" s="314"/>
      <c r="N24" s="314"/>
      <c r="O24" s="314"/>
      <c r="P24" s="314"/>
      <c r="Q24" s="314"/>
      <c r="R24" s="197"/>
      <c r="S24" s="197"/>
      <c r="T24" s="197"/>
      <c r="U24" s="197"/>
      <c r="V24" s="197"/>
      <c r="W24" s="197"/>
      <c r="X24" s="197"/>
      <c r="Y24" s="197"/>
      <c r="Z24" s="197"/>
      <c r="AA24" s="197"/>
      <c r="AB24" s="197"/>
      <c r="AC24" s="193">
        <v>1</v>
      </c>
    </row>
    <row r="25" spans="1:36" x14ac:dyDescent="0.25">
      <c r="A25" s="197"/>
      <c r="B25" s="205"/>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3">
        <v>1</v>
      </c>
    </row>
    <row r="26" spans="1:36" x14ac:dyDescent="0.25">
      <c r="A26" s="197"/>
      <c r="B26" s="197"/>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3">
        <v>1</v>
      </c>
    </row>
    <row r="27" spans="1:36" x14ac:dyDescent="0.25">
      <c r="A27" s="197"/>
      <c r="B27" s="197"/>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3">
        <v>1</v>
      </c>
    </row>
    <row r="28" spans="1:36" x14ac:dyDescent="0.25">
      <c r="A28" s="197"/>
      <c r="B28" s="197"/>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3">
        <v>1</v>
      </c>
    </row>
    <row r="29" spans="1:36" x14ac:dyDescent="0.25">
      <c r="A29" s="197"/>
      <c r="B29" s="197"/>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3">
        <v>1</v>
      </c>
    </row>
    <row r="30" spans="1:36" ht="15" customHeight="1" x14ac:dyDescent="0.25">
      <c r="A30" s="197"/>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3">
        <v>1</v>
      </c>
    </row>
    <row r="31" spans="1:36" ht="15" customHeight="1" x14ac:dyDescent="0.25">
      <c r="A31" s="197"/>
      <c r="B31" s="197"/>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3">
        <v>1</v>
      </c>
    </row>
    <row r="32" spans="1:36" ht="15" customHeight="1" x14ac:dyDescent="0.25">
      <c r="A32" s="197"/>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3">
        <v>1</v>
      </c>
    </row>
    <row r="33" spans="1:53" x14ac:dyDescent="0.25">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3">
        <v>1</v>
      </c>
    </row>
    <row r="34" spans="1:53" x14ac:dyDescent="0.25">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3">
        <v>1</v>
      </c>
    </row>
    <row r="35" spans="1:53" x14ac:dyDescent="0.25">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93">
        <v>1</v>
      </c>
    </row>
    <row r="36" spans="1:53" x14ac:dyDescent="0.25">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93">
        <v>1</v>
      </c>
    </row>
    <row r="37" spans="1:53" ht="15" customHeight="1" x14ac:dyDescent="0.25">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3">
        <v>1</v>
      </c>
    </row>
    <row r="38" spans="1:53" ht="15" customHeight="1" x14ac:dyDescent="0.25">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93">
        <v>1</v>
      </c>
    </row>
    <row r="39" spans="1:53" x14ac:dyDescent="0.25">
      <c r="A39" s="197"/>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93">
        <v>1</v>
      </c>
    </row>
    <row r="40" spans="1:53" x14ac:dyDescent="0.25">
      <c r="A40" s="197"/>
      <c r="B40" s="197"/>
      <c r="C40" s="197"/>
      <c r="D40" s="197"/>
      <c r="E40" s="197"/>
      <c r="F40" s="197"/>
      <c r="G40" s="197"/>
      <c r="H40" s="197"/>
      <c r="I40" s="197"/>
      <c r="J40" s="197"/>
      <c r="K40" s="197"/>
      <c r="L40" s="197"/>
      <c r="M40" s="197"/>
      <c r="N40" s="197"/>
      <c r="O40" s="197"/>
      <c r="P40" s="197"/>
      <c r="Q40" s="197"/>
      <c r="R40" s="197"/>
      <c r="S40" s="197"/>
      <c r="T40" s="197"/>
      <c r="U40" s="197"/>
      <c r="V40" s="197"/>
      <c r="W40" s="197"/>
      <c r="X40" s="197"/>
      <c r="Y40" s="197"/>
      <c r="Z40" s="197"/>
      <c r="AA40" s="197"/>
      <c r="AB40" s="197"/>
      <c r="AC40" s="193">
        <v>1</v>
      </c>
    </row>
    <row r="41" spans="1:53" x14ac:dyDescent="0.25">
      <c r="A41" s="197"/>
      <c r="B41" s="197"/>
      <c r="C41" s="197"/>
      <c r="D41" s="197"/>
      <c r="E41" s="197"/>
      <c r="F41" s="197"/>
      <c r="G41" s="197"/>
      <c r="H41" s="197"/>
      <c r="I41" s="197"/>
      <c r="J41" s="197"/>
      <c r="K41" s="197"/>
      <c r="L41" s="197"/>
      <c r="M41" s="197"/>
      <c r="N41" s="197"/>
      <c r="O41" s="197"/>
      <c r="P41" s="197"/>
      <c r="Q41" s="197"/>
      <c r="R41" s="197"/>
      <c r="S41" s="197"/>
      <c r="T41" s="197"/>
      <c r="U41" s="197"/>
      <c r="V41" s="197"/>
      <c r="W41" s="197"/>
      <c r="X41" s="197"/>
      <c r="Y41" s="197"/>
      <c r="Z41" s="197"/>
      <c r="AA41" s="197"/>
      <c r="AB41" s="197"/>
      <c r="AC41" s="193">
        <v>1</v>
      </c>
      <c r="AD41" s="193">
        <v>1</v>
      </c>
      <c r="AE41" s="193">
        <v>1</v>
      </c>
      <c r="AF41" s="193">
        <v>1</v>
      </c>
      <c r="AG41" s="193">
        <v>1</v>
      </c>
      <c r="AH41" s="193">
        <v>1</v>
      </c>
      <c r="AI41" s="193">
        <v>1</v>
      </c>
      <c r="AK41" s="193">
        <v>1</v>
      </c>
      <c r="AL41" s="193">
        <v>1</v>
      </c>
      <c r="AM41" s="193">
        <v>1</v>
      </c>
      <c r="AN41" s="193">
        <v>1</v>
      </c>
      <c r="AO41" s="193">
        <v>1</v>
      </c>
      <c r="AP41" s="193">
        <v>1</v>
      </c>
      <c r="AQ41" s="193">
        <v>1</v>
      </c>
      <c r="AR41" s="193">
        <v>1</v>
      </c>
      <c r="AS41" s="193">
        <v>1</v>
      </c>
      <c r="AT41" s="193">
        <v>1</v>
      </c>
      <c r="AU41" s="193">
        <v>1</v>
      </c>
      <c r="AV41" s="193">
        <v>1</v>
      </c>
      <c r="AW41" s="193">
        <v>1</v>
      </c>
      <c r="AX41" s="193">
        <v>1</v>
      </c>
      <c r="AY41" s="193">
        <v>1</v>
      </c>
      <c r="AZ41" s="193">
        <v>1</v>
      </c>
      <c r="BA41" s="193">
        <v>1</v>
      </c>
    </row>
    <row r="42" spans="1:53" ht="21" x14ac:dyDescent="0.35">
      <c r="A42" s="197"/>
      <c r="B42" s="197"/>
      <c r="C42" s="197"/>
      <c r="D42" s="197"/>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D42" s="298"/>
      <c r="AE42" s="298"/>
      <c r="AF42" s="298"/>
      <c r="AG42" s="298"/>
      <c r="AH42" s="298"/>
      <c r="AI42" s="298"/>
      <c r="AJ42" s="298"/>
      <c r="AK42" s="298"/>
      <c r="AL42" s="298"/>
      <c r="AM42" s="298"/>
      <c r="AN42" s="298"/>
      <c r="AO42" s="298"/>
    </row>
    <row r="43" spans="1:53" x14ac:dyDescent="0.25">
      <c r="A43" s="197"/>
      <c r="B43" s="197"/>
      <c r="C43" s="197"/>
      <c r="D43" s="197"/>
      <c r="E43" s="197"/>
      <c r="F43" s="197"/>
      <c r="G43" s="197"/>
      <c r="H43" s="197"/>
      <c r="I43" s="197"/>
      <c r="J43" s="197"/>
      <c r="K43" s="197"/>
      <c r="L43" s="197"/>
      <c r="M43" s="197"/>
      <c r="N43" s="197"/>
      <c r="O43" s="197"/>
      <c r="P43" s="197"/>
      <c r="Q43" s="197"/>
      <c r="R43" s="197"/>
      <c r="S43" s="197"/>
      <c r="T43" s="197"/>
      <c r="U43" s="197"/>
      <c r="V43" s="197"/>
      <c r="W43" s="197"/>
      <c r="X43" s="197"/>
      <c r="Y43" s="197"/>
      <c r="Z43" s="197"/>
      <c r="AA43" s="197"/>
      <c r="AB43" s="197"/>
      <c r="AG43" s="222"/>
      <c r="AH43" s="222"/>
    </row>
    <row r="45" spans="1:53" x14ac:dyDescent="0.25">
      <c r="AD45" s="223"/>
      <c r="AE45" s="223"/>
      <c r="AF45" s="224"/>
      <c r="AG45" s="225"/>
      <c r="AH45" s="225"/>
      <c r="AI45" s="226"/>
      <c r="AJ45" s="206"/>
    </row>
    <row r="46" spans="1:53" x14ac:dyDescent="0.25">
      <c r="AD46" s="223"/>
      <c r="AE46" s="227"/>
      <c r="AF46" s="228"/>
      <c r="AG46" s="225"/>
      <c r="AH46" s="225"/>
    </row>
    <row r="47" spans="1:53" x14ac:dyDescent="0.25">
      <c r="AD47" s="223"/>
      <c r="AE47" s="227"/>
      <c r="AF47" s="228"/>
      <c r="AG47" s="225"/>
      <c r="AH47" s="225"/>
    </row>
    <row r="48" spans="1:53" x14ac:dyDescent="0.25">
      <c r="AD48" s="223"/>
      <c r="AE48" s="227"/>
      <c r="AF48" s="228"/>
      <c r="AG48" s="225"/>
      <c r="AH48" s="225"/>
    </row>
    <row r="49" spans="30:34" x14ac:dyDescent="0.25">
      <c r="AD49" s="223"/>
      <c r="AE49" s="227"/>
      <c r="AF49" s="228"/>
      <c r="AG49" s="225"/>
      <c r="AH49" s="225"/>
    </row>
    <row r="50" spans="30:34" x14ac:dyDescent="0.25">
      <c r="AD50" s="223"/>
      <c r="AE50" s="227"/>
      <c r="AF50" s="228"/>
      <c r="AG50" s="225"/>
      <c r="AH50" s="225"/>
    </row>
    <row r="51" spans="30:34" x14ac:dyDescent="0.25">
      <c r="AD51" s="223"/>
      <c r="AE51" s="227"/>
      <c r="AF51" s="228"/>
      <c r="AG51" s="225"/>
      <c r="AH51" s="225"/>
    </row>
    <row r="52" spans="30:34" x14ac:dyDescent="0.25">
      <c r="AD52" s="223"/>
      <c r="AE52" s="227"/>
      <c r="AF52" s="228"/>
      <c r="AG52" s="225"/>
      <c r="AH52" s="225"/>
    </row>
    <row r="53" spans="30:34" x14ac:dyDescent="0.25">
      <c r="AD53" s="223"/>
      <c r="AE53" s="227"/>
      <c r="AF53" s="228"/>
      <c r="AG53" s="225"/>
      <c r="AH53" s="225"/>
    </row>
    <row r="54" spans="30:34" x14ac:dyDescent="0.25">
      <c r="AD54" s="229"/>
    </row>
    <row r="55" spans="30:34" x14ac:dyDescent="0.25">
      <c r="AD55" s="229"/>
      <c r="AE55" s="229"/>
    </row>
    <row r="56" spans="30:34" x14ac:dyDescent="0.25">
      <c r="AD56" s="229"/>
      <c r="AE56" s="229"/>
    </row>
    <row r="58" spans="30:34" x14ac:dyDescent="0.25">
      <c r="AD58" s="229"/>
    </row>
    <row r="59" spans="30:34" x14ac:dyDescent="0.25">
      <c r="AD59" s="229"/>
    </row>
    <row r="60" spans="30:34" x14ac:dyDescent="0.25">
      <c r="AD60" s="229"/>
    </row>
    <row r="62" spans="30:34" x14ac:dyDescent="0.25">
      <c r="AD62" s="229"/>
    </row>
    <row r="64" spans="30:34" x14ac:dyDescent="0.25">
      <c r="AG64" s="226"/>
    </row>
  </sheetData>
  <mergeCells count="39">
    <mergeCell ref="L15:Q15"/>
    <mergeCell ref="L18:Q24"/>
    <mergeCell ref="P1:P2"/>
    <mergeCell ref="J1:J2"/>
    <mergeCell ref="H1:I2"/>
    <mergeCell ref="L11:Q13"/>
    <mergeCell ref="J7:M8"/>
    <mergeCell ref="Q1:Q2"/>
    <mergeCell ref="J16:K16"/>
    <mergeCell ref="E1:F2"/>
    <mergeCell ref="N1:N2"/>
    <mergeCell ref="M1:M2"/>
    <mergeCell ref="O1:O2"/>
    <mergeCell ref="A4:B5"/>
    <mergeCell ref="C4:F5"/>
    <mergeCell ref="A1:A2"/>
    <mergeCell ref="B1:C2"/>
    <mergeCell ref="E6:E7"/>
    <mergeCell ref="F6:F7"/>
    <mergeCell ref="A7:B8"/>
    <mergeCell ref="C7:C8"/>
    <mergeCell ref="AD42:AO42"/>
    <mergeCell ref="J17:K17"/>
    <mergeCell ref="A18:F20"/>
    <mergeCell ref="H18:I19"/>
    <mergeCell ref="F21:F22"/>
    <mergeCell ref="C22:E22"/>
    <mergeCell ref="H22:I22"/>
    <mergeCell ref="J23:K23"/>
    <mergeCell ref="J24:K24"/>
    <mergeCell ref="E23:E24"/>
    <mergeCell ref="C23:C24"/>
    <mergeCell ref="J9:M9"/>
    <mergeCell ref="A11:F12"/>
    <mergeCell ref="H11:I12"/>
    <mergeCell ref="E13:E16"/>
    <mergeCell ref="F13:F16"/>
    <mergeCell ref="A14:C15"/>
    <mergeCell ref="H15:I15"/>
  </mergeCells>
  <dataValidations count="1">
    <dataValidation type="list" allowBlank="1" showInputMessage="1" showErrorMessage="1" sqref="N1:N2" xr:uid="{00000000-0002-0000-0100-000000000000}">
      <formula1>$AI$5:$AI$16</formula1>
    </dataValidation>
  </dataValidations>
  <pageMargins left="0.23622047244094491" right="0.23622047244094491" top="0.74803149606299213" bottom="0.74803149606299213" header="0.31496062992125984" footer="0.31496062992125984"/>
  <pageSetup paperSize="9" scale="78" orientation="landscape"/>
  <drawing r:id="rId1"/>
  <legacy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112"/>
  <sheetViews>
    <sheetView showGridLines="0" workbookViewId="0">
      <selection activeCell="F21" sqref="F21"/>
    </sheetView>
  </sheetViews>
  <sheetFormatPr baseColWidth="10" defaultColWidth="10.85546875" defaultRowHeight="15" x14ac:dyDescent="0.25"/>
  <cols>
    <col min="1" max="1" width="19.42578125" style="182" bestFit="1" customWidth="1"/>
    <col min="2" max="2" width="29.85546875" style="182" bestFit="1" customWidth="1"/>
    <col min="3" max="3" width="14.7109375" style="182" customWidth="1"/>
    <col min="4" max="4" width="10.85546875" style="182"/>
    <col min="5" max="5" width="14" style="182" customWidth="1"/>
    <col min="6" max="6" width="20.42578125" style="182" customWidth="1"/>
    <col min="7" max="7" width="29.140625" style="182" bestFit="1" customWidth="1"/>
    <col min="8" max="8" width="11.85546875" style="182" bestFit="1" customWidth="1"/>
    <col min="9" max="9" width="4.28515625" style="182" customWidth="1"/>
    <col min="10" max="12" width="10.85546875" style="182"/>
    <col min="13" max="13" width="12.42578125" style="182" customWidth="1"/>
    <col min="14" max="16384" width="10.85546875" style="182"/>
  </cols>
  <sheetData>
    <row r="1" spans="1:21" s="179" customFormat="1" ht="3.75" customHeight="1" x14ac:dyDescent="0.25"/>
    <row r="2" spans="1:21" ht="15" customHeight="1" x14ac:dyDescent="0.35">
      <c r="A2" s="327" t="s">
        <v>400</v>
      </c>
      <c r="B2" s="327"/>
      <c r="C2" s="328" t="s">
        <v>401</v>
      </c>
      <c r="D2" s="328"/>
      <c r="E2" s="332" t="s">
        <v>4</v>
      </c>
      <c r="F2" s="333" t="s">
        <v>402</v>
      </c>
      <c r="G2" s="334" t="s">
        <v>4</v>
      </c>
      <c r="H2" s="336" t="s">
        <v>403</v>
      </c>
      <c r="I2" s="336"/>
      <c r="J2" s="335" t="s">
        <v>365</v>
      </c>
      <c r="K2" s="328" t="s">
        <v>404</v>
      </c>
      <c r="L2" s="331" t="s">
        <v>111</v>
      </c>
      <c r="M2" s="329"/>
      <c r="N2" s="330"/>
      <c r="O2" s="180"/>
      <c r="P2" s="181"/>
      <c r="Q2" s="181"/>
      <c r="R2" s="181"/>
      <c r="S2" s="181"/>
      <c r="T2" s="181"/>
      <c r="U2" s="181"/>
    </row>
    <row r="3" spans="1:21" ht="21" customHeight="1" x14ac:dyDescent="0.35">
      <c r="A3" s="327"/>
      <c r="B3" s="327"/>
      <c r="C3" s="328"/>
      <c r="D3" s="328"/>
      <c r="E3" s="332"/>
      <c r="F3" s="333"/>
      <c r="G3" s="334"/>
      <c r="H3" s="336"/>
      <c r="I3" s="336"/>
      <c r="J3" s="335"/>
      <c r="K3" s="328"/>
      <c r="L3" s="331"/>
      <c r="M3" s="329"/>
      <c r="N3" s="330"/>
      <c r="O3" s="183"/>
      <c r="P3" s="181"/>
      <c r="Q3" s="181"/>
      <c r="R3" s="181"/>
      <c r="S3" s="181"/>
      <c r="T3" s="181"/>
      <c r="U3" s="181"/>
    </row>
    <row r="4" spans="1:21" x14ac:dyDescent="0.25">
      <c r="A4" s="181"/>
      <c r="B4" s="181"/>
      <c r="C4" s="181"/>
      <c r="D4" s="181"/>
      <c r="E4" s="181"/>
      <c r="F4" s="181"/>
      <c r="G4" s="181"/>
      <c r="H4" s="181"/>
      <c r="I4" s="181"/>
      <c r="J4" s="181"/>
      <c r="K4" s="181"/>
      <c r="L4" s="181"/>
      <c r="M4" s="181"/>
      <c r="N4" s="181"/>
      <c r="O4" s="181"/>
      <c r="P4" s="181"/>
      <c r="Q4" s="181"/>
      <c r="R4" s="181"/>
      <c r="S4" s="181"/>
      <c r="T4" s="181"/>
      <c r="U4" s="181"/>
    </row>
    <row r="6" spans="1:21" ht="18" x14ac:dyDescent="0.25">
      <c r="F6" s="324" t="s">
        <v>473</v>
      </c>
      <c r="G6" s="324"/>
    </row>
    <row r="7" spans="1:21" x14ac:dyDescent="0.25">
      <c r="F7" s="325" t="s">
        <v>406</v>
      </c>
      <c r="G7" s="325"/>
    </row>
    <row r="8" spans="1:21" x14ac:dyDescent="0.25">
      <c r="E8" s="184" t="s">
        <v>200</v>
      </c>
      <c r="F8" s="322">
        <f>_xll.Assistant.XL.RIK_AC("INF02__;INF01@E=1,S=1031,G=0,T=0,P=0:@R=A,S=1000,V={0}:R=B,S=1010|1,V={1}:R=C,S=1006|1,V={2}:R=D,S=1022,V={3}:R=E,S=1023,V={4}:R=F,S=1047,V=OUI:R=G,S=1014|3,V=&lt;&gt;Situation:",$E$2,$G$2,$E8,$J$2,$L$2)</f>
        <v>2026468.5000000002</v>
      </c>
      <c r="G8" s="322"/>
    </row>
    <row r="9" spans="1:21" x14ac:dyDescent="0.25">
      <c r="E9" s="184"/>
      <c r="F9" s="322"/>
      <c r="G9" s="322"/>
    </row>
    <row r="10" spans="1:21" ht="15" customHeight="1" x14ac:dyDescent="0.25">
      <c r="B10" s="326">
        <f>F12/(F8+F12)</f>
        <v>0.1354947897894857</v>
      </c>
      <c r="C10" s="326"/>
      <c r="E10" s="184"/>
    </row>
    <row r="11" spans="1:21" ht="15" customHeight="1" x14ac:dyDescent="0.25">
      <c r="B11" s="326"/>
      <c r="C11" s="326"/>
      <c r="E11" s="184"/>
      <c r="F11" s="325" t="s">
        <v>407</v>
      </c>
      <c r="G11" s="325"/>
    </row>
    <row r="12" spans="1:21" ht="15" customHeight="1" x14ac:dyDescent="0.25">
      <c r="B12" s="326"/>
      <c r="C12" s="326"/>
      <c r="E12" s="184" t="s">
        <v>109</v>
      </c>
      <c r="F12" s="322">
        <f>_xll.Assistant.XL.RIK_AC("INF02__;INF01@E=1,S=1031,G=0,T=0,P=0,C=*-1:@R=A,S=1000,V={0}:R=B,S=1010|1,V={1}:R=C,S=1006|1,V={2}:R=D,S=1022,V={3}:R=E,S=1023,V={4}:R=F,S=1047,V=OUI:R=G,S=1014|3,V=&lt;&gt;Situation:",$E$2,$G$2,$E12,$J$2,$L$2)</f>
        <v>317610.49</v>
      </c>
      <c r="G12" s="322"/>
    </row>
    <row r="13" spans="1:21" ht="15" customHeight="1" x14ac:dyDescent="0.25">
      <c r="B13" s="326"/>
      <c r="C13" s="326"/>
      <c r="E13" s="184"/>
      <c r="F13" s="322"/>
      <c r="G13" s="322"/>
    </row>
    <row r="14" spans="1:21" x14ac:dyDescent="0.25">
      <c r="E14" s="184"/>
    </row>
    <row r="15" spans="1:21" x14ac:dyDescent="0.25">
      <c r="E15" s="184"/>
      <c r="F15" s="325" t="s">
        <v>408</v>
      </c>
      <c r="G15" s="325"/>
    </row>
    <row r="16" spans="1:21" ht="15" customHeight="1" x14ac:dyDescent="0.25">
      <c r="B16" s="185">
        <f>1-B10</f>
        <v>0.8645052102105143</v>
      </c>
      <c r="E16" s="184" t="s">
        <v>217</v>
      </c>
      <c r="F16" s="322">
        <f>_xll.Assistant.XL.RIK_AC("INF02__;INF01@E=1,S=1031,G=0,T=0,P=0:@R=A,S=1000,V={0}:R=B,S=1010|1,V={1}:R=C,S=1006|1,V={2}:R=D,S=1022,V={3}:R=E,S=1023,V={4}:R=F,S=1047,V=OUI:R=G,S=1014|3,V=&lt;&gt;Situation:",$E$2,$G$2,$E16,$J$2,$L$2)</f>
        <v>1708858.0100000002</v>
      </c>
      <c r="G16" s="322"/>
    </row>
    <row r="17" spans="1:11" ht="15" customHeight="1" x14ac:dyDescent="0.25">
      <c r="C17" s="184"/>
      <c r="E17" s="184"/>
      <c r="F17" s="322"/>
      <c r="G17" s="322"/>
    </row>
    <row r="18" spans="1:11" x14ac:dyDescent="0.25">
      <c r="C18" s="184"/>
    </row>
    <row r="19" spans="1:11" x14ac:dyDescent="0.25">
      <c r="C19" s="184"/>
      <c r="J19" s="186"/>
    </row>
    <row r="20" spans="1:11" ht="17.25" x14ac:dyDescent="0.3">
      <c r="A20" s="323" t="s">
        <v>405</v>
      </c>
      <c r="B20" s="323"/>
      <c r="C20" s="323"/>
      <c r="F20" s="323" t="s">
        <v>409</v>
      </c>
      <c r="G20" s="323"/>
      <c r="H20" s="323"/>
      <c r="J20" s="187"/>
      <c r="K20" s="187"/>
    </row>
    <row r="21" spans="1:11" x14ac:dyDescent="0.25">
      <c r="A21" s="182" t="str">
        <f>_xll.Assistant.XL.RIK_AL("INF02__2_0_1,F=B='1',U='0',I='0',FN='Century Gothic',FS='10',FC='#FFFFFF',BC='#006400',AH='1',AV='1',Br=[$top-$bottom],BrS='1',BrC='#778899'_1,C=Total,F=B='1',U='0',I='0',FN='Century Gothic',FS='10',FC='#000000',BC='#FFF"&amp;"FFF',AH='1',AV='1',Br=[$top-$bottom],BrS='1',BrC='#778899'_0_0_0_1_D=9x3;INF01@L=N° Compte,E=0,G=0,T=0,P=0,F=[1006|1],Y=1,O=NF='Texte'_B='0'_U='0'_I='0'_FN='Century Gothic'_FS='10'_FC='#000000'_BC='#FFFFFF'_AH='1'_AV='1'"&amp;"_Br=[]_BrS='0'_BrC='#FFFFFF'_WpT='0':L=Libellé Compte,E=0,G=0,T=0,P=0,F=[1006|3],Y=1,O=NF='Texte'_B='0'_U='0'_I='0'_FN='Century Gothic'_FS='10'_FC='#000000'_BC='#FFFFFF'_AH='1'_AV='1'_Br=[]_BrS='0'_BrC='#FFFFFF'_WpT='0':"&amp;"E=1,S=1031,G=0,T=1,P=0,O=NF='Nombre'_B='0'_U='0'_I='0'_FN='Century Gothic'_FS='10'_FC='#000000'_BC='#FFFFFF'_AH='3'_AV='1'_Br=[]_BrS='0'_BrC='#FFFFFF'_WpT='0':@R=A,S=1000,V={0}:R=B,S=1022,V={1}:R=C,S=1023,V={2}:R=D,S=101"&amp;"0|1,V={3}:R=E,S=1006|1,V=7*:R=F,S=1047,V=OUI:R=G,S=1014|3,V=&lt;&gt;Situation:",$E$2,$J$2,$L$2,$G$2)</f>
        <v/>
      </c>
      <c r="C21" s="184"/>
      <c r="F21" s="182" t="str">
        <f>_xll.Assistant.XL.RIK_AL("INF02__2_0_1,F=B='1',U='0',I='0',FN='Century Gothic',FS='10',FC='#FFFFFF',BC='#006400',AH='1',AV='1',Br=[$top-$bottom],BrS='1',BrC='#778899'_1,C=Total,F=B='1',U='0',I='0',FN='Century Gothic',FS='10',FC='#000000',BC='#FFF"&amp;"FFF',AH='1',AV='1',Br=[$top-$bottom],BrS='1',BrC='#778899'_0_0_0_1_D=21x3;INF01@L=N° Compte,E=0,G=0,T=0,P=0,F=[1006|1],Y=1,O=NF='Texte'_B='0'_U='0'_I='0'_FN='Century Gothic'_FS='10'_FC='#000000'_BC='#FFFFFF'_AH='1'_AV='1"&amp;"'_Br=[]_BrS='0'_BrC='#FFFFFF'_WpT='0':L=Libellé Compte,E=0,G=0,T=0,P=0,F=[1006|3],Y=1,O=NF='Texte'_B='0'_U='0'_I='0'_FN='Century Gothic'_FS='10'_FC='#000000'_BC='#FFFFFF'_AH='1'_AV='1'_Br=[]_BrS='0'_BrC='#FFFFFF'_WpT='0'"&amp;":E=1,S=1031,G=0,T=0,P=0,O=NF='Nombre'_B='0'_U='0'_I='0'_FN='Century Gothic'_FS='10'_FC='#000000'_BC='#FFFFFF'_AH='3'_AV='1'_Br=[]_BrS='0'_BrC='#FFFFFF'_WpT='0':@R=A,S=1000,V={0}:R=B,S=1022,V={1}:R=C,S=1023,V={2}:R=D,S=10"&amp;"10|1,V={3}:R=E,S=1006|1,V=6*:R=F,S=1047,V=OUI:R=G,S=1014|3,V=&lt;&gt;Situation:",$E$2,$J$2,$L$2,$G$2)</f>
        <v/>
      </c>
      <c r="J21" s="187"/>
      <c r="K21" s="187"/>
    </row>
    <row r="22" spans="1:11" x14ac:dyDescent="0.25">
      <c r="A22" s="241" t="s">
        <v>107</v>
      </c>
      <c r="B22" s="241" t="s">
        <v>108</v>
      </c>
      <c r="C22" s="241" t="s">
        <v>395</v>
      </c>
      <c r="F22" s="241" t="s">
        <v>107</v>
      </c>
      <c r="G22" s="241" t="s">
        <v>108</v>
      </c>
      <c r="H22" s="241" t="s">
        <v>395</v>
      </c>
    </row>
    <row r="23" spans="1:11" x14ac:dyDescent="0.25">
      <c r="A23" s="240" t="s">
        <v>388</v>
      </c>
      <c r="B23" s="240" t="s">
        <v>389</v>
      </c>
      <c r="C23" s="243">
        <v>28377.77</v>
      </c>
      <c r="F23" s="240" t="s">
        <v>382</v>
      </c>
      <c r="G23" s="240" t="s">
        <v>383</v>
      </c>
      <c r="H23" s="243">
        <v>-4308.3999999999996</v>
      </c>
    </row>
    <row r="24" spans="1:11" x14ac:dyDescent="0.25">
      <c r="A24" s="240" t="s">
        <v>390</v>
      </c>
      <c r="B24" s="240" t="s">
        <v>391</v>
      </c>
      <c r="C24" s="243">
        <v>1708949.12</v>
      </c>
      <c r="F24" s="240" t="s">
        <v>384</v>
      </c>
      <c r="G24" s="240" t="s">
        <v>385</v>
      </c>
      <c r="H24" s="243">
        <v>-130213.89</v>
      </c>
    </row>
    <row r="25" spans="1:11" x14ac:dyDescent="0.25">
      <c r="A25" s="240" t="s">
        <v>91</v>
      </c>
      <c r="B25" s="240" t="s">
        <v>92</v>
      </c>
      <c r="C25" s="243">
        <v>55489.98</v>
      </c>
      <c r="F25" s="240" t="s">
        <v>50</v>
      </c>
      <c r="G25" s="240" t="s">
        <v>51</v>
      </c>
      <c r="H25" s="243">
        <v>-51832.54</v>
      </c>
    </row>
    <row r="26" spans="1:11" x14ac:dyDescent="0.25">
      <c r="A26" s="240" t="s">
        <v>93</v>
      </c>
      <c r="B26" s="240" t="s">
        <v>94</v>
      </c>
      <c r="C26" s="243">
        <v>37375</v>
      </c>
      <c r="F26" s="240" t="s">
        <v>52</v>
      </c>
      <c r="G26" s="240" t="s">
        <v>53</v>
      </c>
      <c r="H26" s="243">
        <v>-3745.47</v>
      </c>
    </row>
    <row r="27" spans="1:11" x14ac:dyDescent="0.25">
      <c r="A27" s="240" t="s">
        <v>95</v>
      </c>
      <c r="B27" s="240" t="s">
        <v>96</v>
      </c>
      <c r="C27" s="243">
        <v>64111.08</v>
      </c>
      <c r="F27" s="240" t="s">
        <v>56</v>
      </c>
      <c r="G27" s="240" t="s">
        <v>57</v>
      </c>
      <c r="H27" s="243">
        <v>-3046.21</v>
      </c>
    </row>
    <row r="28" spans="1:11" x14ac:dyDescent="0.25">
      <c r="A28" s="240" t="s">
        <v>97</v>
      </c>
      <c r="B28" s="240" t="s">
        <v>98</v>
      </c>
      <c r="C28" s="243">
        <v>131165.54999999999</v>
      </c>
      <c r="F28" s="240" t="s">
        <v>58</v>
      </c>
      <c r="G28" s="240" t="s">
        <v>59</v>
      </c>
      <c r="H28" s="243">
        <v>-53392.6</v>
      </c>
    </row>
    <row r="29" spans="1:11" x14ac:dyDescent="0.25">
      <c r="A29" s="240" t="s">
        <v>99</v>
      </c>
      <c r="B29" s="240" t="s">
        <v>100</v>
      </c>
      <c r="C29" s="243">
        <v>1000</v>
      </c>
      <c r="F29" s="240" t="s">
        <v>60</v>
      </c>
      <c r="G29" s="240" t="s">
        <v>61</v>
      </c>
      <c r="H29" s="243">
        <v>-4983.33</v>
      </c>
    </row>
    <row r="30" spans="1:11" x14ac:dyDescent="0.25">
      <c r="A30" s="242" t="s">
        <v>2</v>
      </c>
      <c r="B30" s="242"/>
      <c r="C30" s="244">
        <v>2026468.5</v>
      </c>
      <c r="F30" s="240" t="s">
        <v>62</v>
      </c>
      <c r="G30" s="240" t="s">
        <v>63</v>
      </c>
      <c r="H30" s="243">
        <v>-9878.52</v>
      </c>
    </row>
    <row r="31" spans="1:11" x14ac:dyDescent="0.25">
      <c r="A31" s="188"/>
      <c r="B31" s="188"/>
      <c r="C31" s="189"/>
      <c r="F31" s="240" t="s">
        <v>68</v>
      </c>
      <c r="G31" s="240" t="s">
        <v>69</v>
      </c>
      <c r="H31" s="243">
        <v>-545.17999999999995</v>
      </c>
    </row>
    <row r="32" spans="1:11" x14ac:dyDescent="0.25">
      <c r="A32" s="188"/>
      <c r="B32" s="188"/>
      <c r="C32" s="189"/>
      <c r="F32" s="240" t="s">
        <v>70</v>
      </c>
      <c r="G32" s="240" t="s">
        <v>71</v>
      </c>
      <c r="H32" s="243">
        <v>-1056.46</v>
      </c>
    </row>
    <row r="33" spans="6:8" x14ac:dyDescent="0.25">
      <c r="F33" s="240" t="s">
        <v>386</v>
      </c>
      <c r="G33" s="240" t="s">
        <v>387</v>
      </c>
      <c r="H33" s="243">
        <v>-3200</v>
      </c>
    </row>
    <row r="34" spans="6:8" x14ac:dyDescent="0.25">
      <c r="F34" s="240" t="s">
        <v>72</v>
      </c>
      <c r="G34" s="240" t="s">
        <v>73</v>
      </c>
      <c r="H34" s="243">
        <v>-460</v>
      </c>
    </row>
    <row r="35" spans="6:8" x14ac:dyDescent="0.25">
      <c r="F35" s="240" t="s">
        <v>74</v>
      </c>
      <c r="G35" s="240" t="s">
        <v>75</v>
      </c>
      <c r="H35" s="243">
        <v>-9878.52</v>
      </c>
    </row>
    <row r="36" spans="6:8" x14ac:dyDescent="0.25">
      <c r="F36" s="240" t="s">
        <v>80</v>
      </c>
      <c r="G36" s="240" t="s">
        <v>81</v>
      </c>
      <c r="H36" s="243">
        <v>-11434</v>
      </c>
    </row>
    <row r="37" spans="6:8" x14ac:dyDescent="0.25">
      <c r="F37" s="240" t="s">
        <v>82</v>
      </c>
      <c r="G37" s="240" t="s">
        <v>30</v>
      </c>
      <c r="H37" s="243">
        <v>-2090</v>
      </c>
    </row>
    <row r="38" spans="6:8" x14ac:dyDescent="0.25">
      <c r="F38" s="240" t="s">
        <v>83</v>
      </c>
      <c r="G38" s="240" t="s">
        <v>32</v>
      </c>
      <c r="H38" s="243">
        <v>-1420</v>
      </c>
    </row>
    <row r="39" spans="6:8" x14ac:dyDescent="0.25">
      <c r="F39" s="240" t="s">
        <v>84</v>
      </c>
      <c r="G39" s="240" t="s">
        <v>34</v>
      </c>
      <c r="H39" s="243">
        <v>-1724</v>
      </c>
    </row>
    <row r="40" spans="6:8" x14ac:dyDescent="0.25">
      <c r="F40" s="240" t="s">
        <v>85</v>
      </c>
      <c r="G40" s="240" t="s">
        <v>86</v>
      </c>
      <c r="H40" s="243">
        <v>-24331.93</v>
      </c>
    </row>
    <row r="41" spans="6:8" x14ac:dyDescent="0.25">
      <c r="F41" s="240" t="s">
        <v>89</v>
      </c>
      <c r="G41" s="240" t="s">
        <v>90</v>
      </c>
      <c r="H41" s="243">
        <v>-69.44</v>
      </c>
    </row>
    <row r="42" spans="6:8" x14ac:dyDescent="0.25">
      <c r="F42" s="242" t="s">
        <v>2</v>
      </c>
      <c r="G42" s="242"/>
      <c r="H42" s="244">
        <v>-317610.49</v>
      </c>
    </row>
    <row r="43" spans="6:8" x14ac:dyDescent="0.25">
      <c r="F43" s="188"/>
      <c r="G43" s="188"/>
      <c r="H43" s="189"/>
    </row>
    <row r="49" spans="1:3" x14ac:dyDescent="0.25">
      <c r="A49" s="188"/>
      <c r="B49" s="188"/>
      <c r="C49" s="189"/>
    </row>
    <row r="112" spans="6:8" x14ac:dyDescent="0.25">
      <c r="F112" s="188"/>
      <c r="G112" s="188"/>
      <c r="H112" s="189"/>
    </row>
  </sheetData>
  <mergeCells count="21">
    <mergeCell ref="A2:B3"/>
    <mergeCell ref="C2:D3"/>
    <mergeCell ref="M2:M3"/>
    <mergeCell ref="N2:N3"/>
    <mergeCell ref="F15:G15"/>
    <mergeCell ref="K2:K3"/>
    <mergeCell ref="L2:L3"/>
    <mergeCell ref="E2:E3"/>
    <mergeCell ref="F2:F3"/>
    <mergeCell ref="G2:G3"/>
    <mergeCell ref="J2:J3"/>
    <mergeCell ref="H2:I3"/>
    <mergeCell ref="F16:G17"/>
    <mergeCell ref="A20:C20"/>
    <mergeCell ref="F20:H20"/>
    <mergeCell ref="F6:G6"/>
    <mergeCell ref="F7:G7"/>
    <mergeCell ref="F8:G9"/>
    <mergeCell ref="B10:C13"/>
    <mergeCell ref="F11:G11"/>
    <mergeCell ref="F12:G13"/>
  </mergeCells>
  <pageMargins left="0.25" right="0.25" top="0.31" bottom="0.75" header="0.3" footer="0.3"/>
  <pageSetup paperSize="9" scale="68" orientation="landscape" r:id="rId1"/>
  <drawing r:id="rId2"/>
  <legacyDrawing r:id="rId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fitToPage="1"/>
  </sheetPr>
  <dimension ref="A1:T23"/>
  <sheetViews>
    <sheetView showGridLines="0" workbookViewId="0">
      <selection activeCell="O14" sqref="O14:Q14"/>
    </sheetView>
  </sheetViews>
  <sheetFormatPr baseColWidth="10" defaultColWidth="10.28515625" defaultRowHeight="18.75" customHeight="1" outlineLevelCol="1" x14ac:dyDescent="0.25"/>
  <cols>
    <col min="1" max="1" width="2" style="131" customWidth="1"/>
    <col min="2" max="2" width="46.42578125" style="131" customWidth="1"/>
    <col min="3" max="3" width="3" style="131" customWidth="1"/>
    <col min="4" max="4" width="46.42578125" style="131" customWidth="1"/>
    <col min="5" max="5" width="4.42578125" style="131" customWidth="1"/>
    <col min="6" max="6" width="46.42578125" style="131" customWidth="1"/>
    <col min="7" max="11" width="31.7109375" style="131" hidden="1" customWidth="1" outlineLevel="1"/>
    <col min="12" max="12" width="3" style="131" customWidth="1" collapsed="1"/>
    <col min="13" max="13" width="46.42578125" style="131" customWidth="1"/>
    <col min="14" max="14" width="3" style="131" customWidth="1"/>
    <col min="15" max="17" width="15.7109375" style="131" customWidth="1"/>
    <col min="18" max="18" width="9.42578125" style="131" customWidth="1"/>
    <col min="19" max="19" width="10.28515625" style="131"/>
    <col min="20" max="21" width="11.42578125" style="131" customWidth="1"/>
    <col min="22" max="16384" width="10.28515625" style="131"/>
  </cols>
  <sheetData>
    <row r="1" spans="1:20" ht="18.75" customHeight="1" x14ac:dyDescent="0.25">
      <c r="B1" s="338" t="s">
        <v>410</v>
      </c>
      <c r="C1" s="338"/>
      <c r="D1" s="338"/>
      <c r="M1" s="254" t="s">
        <v>411</v>
      </c>
      <c r="N1" s="337" t="s">
        <v>431</v>
      </c>
      <c r="O1" s="337"/>
      <c r="P1" s="337" t="s">
        <v>412</v>
      </c>
      <c r="Q1" s="337"/>
    </row>
    <row r="2" spans="1:20" ht="38.25" customHeight="1" x14ac:dyDescent="0.25">
      <c r="B2" s="338"/>
      <c r="C2" s="338"/>
      <c r="D2" s="338"/>
      <c r="M2" s="132" t="s">
        <v>4</v>
      </c>
      <c r="N2" s="344" t="s">
        <v>551</v>
      </c>
      <c r="O2" s="344"/>
      <c r="P2" s="345">
        <v>2017</v>
      </c>
      <c r="Q2" s="345"/>
    </row>
    <row r="3" spans="1:20" ht="4.5" customHeight="1" thickBot="1" x14ac:dyDescent="0.3"/>
    <row r="4" spans="1:20" s="133" customFormat="1" ht="24" customHeight="1" thickBot="1" x14ac:dyDescent="0.3">
      <c r="B4" s="255" t="s">
        <v>413</v>
      </c>
      <c r="C4" s="134"/>
      <c r="D4" s="134"/>
      <c r="E4" s="134"/>
      <c r="F4" s="134"/>
      <c r="G4" s="134"/>
      <c r="H4" s="134"/>
      <c r="I4" s="134"/>
      <c r="J4" s="134"/>
      <c r="K4" s="134"/>
      <c r="L4" s="134"/>
      <c r="M4" s="134"/>
      <c r="N4" s="134"/>
      <c r="O4" s="134"/>
      <c r="P4" s="134"/>
      <c r="Q4" s="134"/>
    </row>
    <row r="5" spans="1:20" s="135" customFormat="1" ht="6.75" customHeight="1" x14ac:dyDescent="0.3">
      <c r="B5" s="136"/>
      <c r="C5" s="136"/>
      <c r="D5" s="136"/>
      <c r="E5" s="136"/>
      <c r="F5" s="136"/>
      <c r="G5" s="136"/>
      <c r="H5" s="136"/>
      <c r="I5" s="136"/>
      <c r="J5" s="136"/>
      <c r="K5" s="136"/>
      <c r="L5" s="136"/>
      <c r="M5" s="136"/>
      <c r="N5" s="136"/>
      <c r="O5" s="136"/>
      <c r="P5" s="136"/>
      <c r="Q5" s="136"/>
    </row>
    <row r="6" spans="1:20" ht="22.5" customHeight="1" x14ac:dyDescent="0.25">
      <c r="B6" s="137" t="s">
        <v>414</v>
      </c>
      <c r="C6" s="138"/>
      <c r="D6" s="137" t="s">
        <v>203</v>
      </c>
      <c r="E6" s="139"/>
      <c r="F6" s="137" t="s">
        <v>204</v>
      </c>
      <c r="G6" s="140"/>
      <c r="H6" s="140"/>
      <c r="I6" s="140"/>
      <c r="J6" s="140"/>
      <c r="K6" s="140"/>
      <c r="L6" s="139"/>
      <c r="M6" s="137" t="s">
        <v>415</v>
      </c>
      <c r="N6" s="139"/>
      <c r="O6" s="346" t="s">
        <v>416</v>
      </c>
      <c r="P6" s="347"/>
      <c r="Q6" s="348"/>
      <c r="R6" s="141"/>
    </row>
    <row r="7" spans="1:20" ht="35.25" customHeight="1" x14ac:dyDescent="0.25">
      <c r="B7" s="142">
        <f>D15</f>
        <v>4237557.1099999994</v>
      </c>
      <c r="C7" s="143"/>
      <c r="D7" s="142">
        <f>D17</f>
        <v>2120326.77</v>
      </c>
      <c r="E7" s="144"/>
      <c r="F7" s="142">
        <f>D20</f>
        <v>2063952.7399999998</v>
      </c>
      <c r="G7" s="145"/>
      <c r="H7" s="145"/>
      <c r="I7" s="145"/>
      <c r="J7" s="145"/>
      <c r="K7" s="145"/>
      <c r="L7" s="144"/>
      <c r="M7" s="142">
        <f>D22</f>
        <v>2060868.3299999996</v>
      </c>
      <c r="N7" s="146"/>
      <c r="O7" s="349">
        <f>D23</f>
        <v>2117242.3599999994</v>
      </c>
      <c r="P7" s="350"/>
      <c r="Q7" s="351"/>
    </row>
    <row r="8" spans="1:20" s="147" customFormat="1" ht="18.75" customHeight="1" x14ac:dyDescent="0.25">
      <c r="B8" s="148" t="str">
        <f>M15</f>
        <v/>
      </c>
      <c r="C8" s="149"/>
      <c r="D8" s="150" t="str">
        <f>M17</f>
        <v/>
      </c>
      <c r="E8" s="151"/>
      <c r="F8" s="150" t="str">
        <f>M20</f>
        <v/>
      </c>
      <c r="G8" s="152"/>
      <c r="H8" s="152"/>
      <c r="I8" s="152"/>
      <c r="J8" s="152"/>
      <c r="K8" s="152"/>
      <c r="L8" s="151"/>
      <c r="M8" s="150" t="str">
        <f>M22</f>
        <v/>
      </c>
      <c r="N8" s="153"/>
      <c r="O8" s="352" t="str">
        <f>M23</f>
        <v/>
      </c>
      <c r="P8" s="353"/>
      <c r="Q8" s="354"/>
      <c r="R8" s="154"/>
      <c r="T8" s="131"/>
    </row>
    <row r="9" spans="1:20" ht="18.75" customHeight="1" x14ac:dyDescent="0.2">
      <c r="B9" s="155"/>
      <c r="C9" s="156"/>
      <c r="D9" s="155"/>
      <c r="E9" s="156"/>
      <c r="F9" s="155"/>
      <c r="G9" s="157"/>
      <c r="H9" s="157"/>
      <c r="I9" s="157"/>
      <c r="J9" s="157"/>
      <c r="K9" s="157"/>
      <c r="L9" s="156"/>
      <c r="M9" s="155"/>
      <c r="N9" s="158"/>
      <c r="O9" s="341"/>
      <c r="P9" s="342"/>
      <c r="Q9" s="343"/>
      <c r="R9" s="156"/>
    </row>
    <row r="10" spans="1:20" ht="18.75" customHeight="1" x14ac:dyDescent="0.25">
      <c r="B10" s="159"/>
      <c r="D10" s="160"/>
      <c r="F10" s="159"/>
      <c r="G10" s="135"/>
      <c r="H10" s="135"/>
      <c r="I10" s="135"/>
      <c r="J10" s="135"/>
      <c r="K10" s="135"/>
      <c r="M10" s="159"/>
      <c r="O10" s="161"/>
      <c r="P10" s="162"/>
      <c r="Q10" s="163"/>
    </row>
    <row r="11" spans="1:20" ht="6.75" customHeight="1" thickBot="1" x14ac:dyDescent="0.3"/>
    <row r="12" spans="1:20" s="133" customFormat="1" ht="24" customHeight="1" thickBot="1" x14ac:dyDescent="0.3">
      <c r="B12" s="256" t="s">
        <v>417</v>
      </c>
      <c r="C12" s="164"/>
      <c r="D12" s="164"/>
      <c r="E12" s="164"/>
      <c r="F12" s="164"/>
      <c r="G12" s="164"/>
      <c r="H12" s="164"/>
      <c r="I12" s="164"/>
      <c r="J12" s="164"/>
      <c r="K12" s="164"/>
      <c r="L12" s="164"/>
      <c r="M12" s="164"/>
      <c r="N12" s="164"/>
      <c r="O12" s="164"/>
      <c r="P12" s="164"/>
      <c r="Q12" s="164"/>
    </row>
    <row r="13" spans="1:20" ht="11.25" customHeight="1" x14ac:dyDescent="0.25">
      <c r="D13" s="165">
        <f>P2</f>
        <v>2017</v>
      </c>
      <c r="E13" s="165"/>
      <c r="F13" s="165">
        <f>D13-1</f>
        <v>2016</v>
      </c>
      <c r="G13" s="165">
        <f>$F$13-3</f>
        <v>2013</v>
      </c>
      <c r="H13" s="165">
        <f>$F$13-2</f>
        <v>2014</v>
      </c>
      <c r="I13" s="165">
        <f>$F$13-1</f>
        <v>2015</v>
      </c>
      <c r="J13" s="165">
        <f>F13</f>
        <v>2016</v>
      </c>
      <c r="K13" s="165">
        <f>D13</f>
        <v>2017</v>
      </c>
      <c r="L13" s="165"/>
    </row>
    <row r="14" spans="1:20" ht="28.5" customHeight="1" x14ac:dyDescent="0.25">
      <c r="B14" s="137" t="s">
        <v>418</v>
      </c>
      <c r="C14" s="137"/>
      <c r="D14" s="137" t="s">
        <v>419</v>
      </c>
      <c r="E14" s="137"/>
      <c r="F14" s="137" t="s">
        <v>420</v>
      </c>
      <c r="G14" s="137" t="s">
        <v>205</v>
      </c>
      <c r="H14" s="137" t="s">
        <v>206</v>
      </c>
      <c r="I14" s="137" t="s">
        <v>207</v>
      </c>
      <c r="J14" s="137" t="s">
        <v>206</v>
      </c>
      <c r="K14" s="137" t="s">
        <v>208</v>
      </c>
      <c r="L14" s="137"/>
      <c r="M14" s="137" t="s">
        <v>421</v>
      </c>
      <c r="N14" s="137"/>
      <c r="O14" s="346" t="s">
        <v>422</v>
      </c>
      <c r="P14" s="347"/>
      <c r="Q14" s="348"/>
    </row>
    <row r="15" spans="1:20" ht="18.75" customHeight="1" x14ac:dyDescent="0.3">
      <c r="A15" s="166" t="s">
        <v>209</v>
      </c>
      <c r="B15" s="257" t="s">
        <v>414</v>
      </c>
      <c r="C15" s="167"/>
      <c r="D15" s="168">
        <f>_xll.Assistant.XL.RIK_AC("INF02__;INF02@E=1,S=1031,G=0,T=0,P=0:@R=A,S=1000,V={0}:R=B,S=1001|1,V={1}:R=C,S=1022,V={2}:R=D,S=1044,V={3}:R=F,S=1012|3,V=&lt;&gt;Situation:",$M$2,$A15,D$13,$N$2)</f>
        <v>4237557.1099999994</v>
      </c>
      <c r="E15" s="168"/>
      <c r="F15" s="168">
        <f>_xll.Assistant.XL.RIK_AC("INF02__;INF02@E=1,S=1031,G=0,T=0,P=0:@R=A,S=1000,V={0}:R=B,S=1001|1,V={1}:R=C,S=1022,V={2}:R=D,S=1044,V={3}:R=E,S=1012|3,V=&lt;&gt;Situation:",$M$2,$A15,F$13,$N$2)</f>
        <v>0</v>
      </c>
      <c r="G15" s="168" t="str">
        <f>_xll.Assistant.XL.RIK_AC("INF02__;INF02@E=1,S=1031,G=0,T=0,P=0:@R=A,S=1000,V={0}:R=B,S=1001|1,V={1}:R=C,S=1022,V={2}:R=D,S=1044,V={3}:R=E,S=1012|1,V={4}:",$M$2,$A15,G$13,$N$2,$W$1)</f>
        <v>#FILTER</v>
      </c>
      <c r="H15" s="168" t="str">
        <f>_xll.Assistant.XL.RIK_AC("INF02__;INF02@E=1,S=1031,G=0,T=0,P=0:@R=A,S=1000,V={0}:R=B,S=1001|1,V={1}:R=C,S=1022,V={2}:R=D,S=1044,V={3}:R=E,S=1012|1,V={4}:",$M$2,$A15,H$13,$N$2,$W$1)</f>
        <v>#FILTER</v>
      </c>
      <c r="I15" s="168" t="str">
        <f>_xll.Assistant.XL.RIK_AC("INF02__;INF02@E=1,S=1031,G=0,T=0,P=0:@R=A,S=1000,V={0}:R=B,S=1001|1,V={1}:R=C,S=1022,V={2}:R=D,S=1044,V={3}:R=E,S=1012|1,V={4}:",$M$2,$A15,I$13,$N$2,$W$1)</f>
        <v>#FILTER</v>
      </c>
      <c r="J15" s="168" t="str">
        <f>_xll.Assistant.XL.RIK_AC("INF02__;INF02@E=1,S=1031,G=0,T=0,P=0:@R=A,S=1000,V={0}:R=B,S=1001|1,V={1}:R=C,S=1022,V={2}:R=D,S=1044,V={3}:R=E,S=1012|1,V={4}:",$M$2,$A15,J$13,$N$2,$W$1)</f>
        <v>#FILTER</v>
      </c>
      <c r="K15" s="168" t="str">
        <f>_xll.Assistant.XL.RIK_AC("INF02__;INF02@E=1,S=1031,G=0,T=0,P=0:@R=A,S=1000,V={0}:R=B,S=1001|1,V={1}:R=C,S=1022,V={2}:R=D,S=1044,V={3}:R=E,S=1012|1,V={4}:",$M$2,$A15,K$13,$N$2,$W$1)</f>
        <v>#FILTER</v>
      </c>
      <c r="L15" s="167"/>
      <c r="M15" s="169" t="str">
        <f>IFERROR((D15-F15)/ABS(F15),"")</f>
        <v/>
      </c>
      <c r="N15" s="355"/>
      <c r="O15" s="355"/>
      <c r="P15" s="355"/>
      <c r="Q15" s="355"/>
    </row>
    <row r="16" spans="1:20" ht="18.75" customHeight="1" x14ac:dyDescent="0.3">
      <c r="A16" s="166" t="s">
        <v>210</v>
      </c>
      <c r="B16" s="258" t="s">
        <v>423</v>
      </c>
      <c r="C16" s="170"/>
      <c r="D16" s="171">
        <f>_xll.Assistant.XL.RIK_AC("INF02__;INF02@E=1,S=1031,G=0,T=0,P=0:@R=A,S=1000,V={0}:R=B,S=1001|1,V={1}:R=C,S=1022,V={2}:R=D,S=1044,V={3}:R=F,S=1012|3,V=&lt;&gt;Situation:",$M$2,$A16,D$13,$N$2)</f>
        <v>-2117230.34</v>
      </c>
      <c r="E16" s="171"/>
      <c r="F16" s="171">
        <f>_xll.Assistant.XL.RIK_AC("INF02__;INF02@E=1,S=1031,G=0,T=0,P=0:@R=A,S=1000,V={0}:R=B,S=1001|1,V={1}:R=C,S=1022,V={2}:R=D,S=1044,V={3}:R=E,S=1012|3,V=&lt;&gt;Situation:",$M$2,$A16,F$13,$N$2)</f>
        <v>0</v>
      </c>
      <c r="G16" s="171" t="str">
        <f>_xll.Assistant.XL.RIK_AC("INF02__;INF02@E=1,S=1031,G=0,T=0,P=0:@R=A,S=1000,V={0}:R=B,S=1001|1,V={1}:R=C,S=1022,V={2}:R=D,S=1044,V={3}:R=E,S=1012|1,V={4}:",$M$2,$A16,G$13,$N$2,$W$1)</f>
        <v>#FILTER</v>
      </c>
      <c r="H16" s="171" t="str">
        <f>_xll.Assistant.XL.RIK_AC("INF02__;INF02@E=1,S=1031,G=0,T=0,P=0:@R=A,S=1000,V={0}:R=B,S=1001|1,V={1}:R=C,S=1022,V={2}:R=D,S=1044,V={3}:R=E,S=1012|1,V={4}:",$M$2,$A16,H$13,$N$2,$W$1)</f>
        <v>#FILTER</v>
      </c>
      <c r="I16" s="171" t="str">
        <f>_xll.Assistant.XL.RIK_AC("INF02__;INF02@E=1,S=1031,G=0,T=0,P=0:@R=A,S=1000,V={0}:R=B,S=1001|1,V={1}:R=C,S=1022,V={2}:R=D,S=1044,V={3}:R=E,S=1012|1,V={4}:",$M$2,$A16,I$13,$N$2,$W$1)</f>
        <v>#FILTER</v>
      </c>
      <c r="J16" s="171" t="str">
        <f>_xll.Assistant.XL.RIK_AC("INF02__;INF02@E=1,S=1031,G=0,T=0,P=0:@R=A,S=1000,V={0}:R=B,S=1001|1,V={1}:R=C,S=1022,V={2}:R=D,S=1044,V={3}:R=E,S=1012|1,V={4}:",$M$2,$A16,J$13,$N$2,$W$1)</f>
        <v>#FILTER</v>
      </c>
      <c r="K16" s="171" t="str">
        <f>_xll.Assistant.XL.RIK_AC("INF02__;INF02@E=1,S=1031,G=0,T=0,P=0:@R=A,S=1000,V={0}:R=B,S=1001|1,V={1}:R=C,S=1022,V={2}:R=D,S=1044,V={3}:R=E,S=1012|1,V={4}:",$M$2,$A16,K$13,$N$2,$W$1)</f>
        <v>#FILTER</v>
      </c>
      <c r="L16" s="170"/>
      <c r="M16" s="172" t="str">
        <f t="shared" ref="M16:M23" si="0">IFERROR((D16-F16)/ABS(F16),"")</f>
        <v/>
      </c>
      <c r="N16" s="339"/>
      <c r="O16" s="339"/>
      <c r="P16" s="339"/>
      <c r="Q16" s="339"/>
    </row>
    <row r="17" spans="1:17" ht="18.75" customHeight="1" x14ac:dyDescent="0.3">
      <c r="A17" s="166" t="s">
        <v>211</v>
      </c>
      <c r="B17" s="259" t="s">
        <v>203</v>
      </c>
      <c r="C17" s="173"/>
      <c r="D17" s="168">
        <f>_xll.Assistant.XL.RIK_AC("INF02__;INF02@E=1,S=1031,G=0,T=0,P=0:@R=A,S=1000,V={0}:R=B,S=1001|1,V={1}:R=C,S=1022,V={2}:R=D,S=1044,V={3}:R=F,S=1012|3,V=&lt;&gt;Situation:",$M$2,$A17,D$13,$N$2)</f>
        <v>2120326.77</v>
      </c>
      <c r="E17" s="168"/>
      <c r="F17" s="168">
        <f>_xll.Assistant.XL.RIK_AC("INF02__;INF02@E=1,S=1031,G=0,T=0,P=0:@R=A,S=1000,V={0}:R=B,S=1001|1,V={1}:R=C,S=1022,V={2}:R=D,S=1044,V={3}:R=E,S=1012|3,V=&lt;&gt;Situation:",$M$2,$A17,F$13,$N$2)</f>
        <v>0</v>
      </c>
      <c r="G17" s="168" t="str">
        <f>_xll.Assistant.XL.RIK_AC("INF02__;INF02@E=1,S=1031,G=0,T=0,P=0:@R=A,S=1000,V={0}:R=B,S=1001|1,V={1}:R=C,S=1022,V={2}:R=D,S=1044,V={3}:R=E,S=1012|1,V={4}:",$M$2,$A17,G$13,$N$2,$W$1)</f>
        <v>#FILTER</v>
      </c>
      <c r="H17" s="168" t="str">
        <f>_xll.Assistant.XL.RIK_AC("INF02__;INF02@E=1,S=1031,G=0,T=0,P=0:@R=A,S=1000,V={0}:R=B,S=1001|1,V={1}:R=C,S=1022,V={2}:R=D,S=1044,V={3}:R=E,S=1012|1,V={4}:",$M$2,$A17,H$13,$N$2,$W$1)</f>
        <v>#FILTER</v>
      </c>
      <c r="I17" s="168" t="str">
        <f>_xll.Assistant.XL.RIK_AC("INF02__;INF02@E=1,S=1031,G=0,T=0,P=0:@R=A,S=1000,V={0}:R=B,S=1001|1,V={1}:R=C,S=1022,V={2}:R=D,S=1044,V={3}:R=E,S=1012|1,V={4}:",$M$2,$A17,I$13,$N$2,$W$1)</f>
        <v>#FILTER</v>
      </c>
      <c r="J17" s="168" t="str">
        <f>_xll.Assistant.XL.RIK_AC("INF02__;INF02@E=1,S=1031,G=0,T=0,P=0:@R=A,S=1000,V={0}:R=B,S=1001|1,V={1}:R=C,S=1022,V={2}:R=D,S=1044,V={3}:R=E,S=1012|1,V={4}:",$M$2,$A17,J$13,$N$2,$W$1)</f>
        <v>#FILTER</v>
      </c>
      <c r="K17" s="168" t="str">
        <f>_xll.Assistant.XL.RIK_AC("INF02__;INF02@E=1,S=1031,G=0,T=0,P=0:@R=A,S=1000,V={0}:R=B,S=1001|1,V={1}:R=C,S=1022,V={2}:R=D,S=1044,V={3}:R=E,S=1012|1,V={4}:",$M$2,$A17,K$13,$N$2,$W$1)</f>
        <v>#FILTER</v>
      </c>
      <c r="L17" s="173"/>
      <c r="M17" s="169" t="str">
        <f t="shared" si="0"/>
        <v/>
      </c>
      <c r="N17" s="340"/>
      <c r="O17" s="340"/>
      <c r="P17" s="340"/>
      <c r="Q17" s="340"/>
    </row>
    <row r="18" spans="1:17" ht="18.75" customHeight="1" x14ac:dyDescent="0.3">
      <c r="A18" s="174" t="s">
        <v>212</v>
      </c>
      <c r="B18" s="258" t="s">
        <v>424</v>
      </c>
      <c r="C18" s="170"/>
      <c r="D18" s="171">
        <f>_xll.Assistant.XL.RIK_AC("INF02__;INF02@E=1,S=1031,G=0,T=0,P=0:@R=A,S=1000,V={0}:R=B,S=1001|1,V={1}:R=C,S=1022,V={2}:R=D,S=1044,V={3}:R=F,S=1012|3,V=&lt;&gt;Situation:",$M$2,$A18,D$13,$N$2)</f>
        <v>-56374.03</v>
      </c>
      <c r="E18" s="171"/>
      <c r="F18" s="171">
        <f>_xll.Assistant.XL.RIK_AC("INF02__;INF02@E=1,S=1031,G=0,T=0,P=0:@R=A,S=1000,V={0}:R=B,S=1001|1,V={1}:R=C,S=1022,V={2}:R=D,S=1044,V={3}:R=E,S=1012|3,V=&lt;&gt;Situation:",$M$2,$A18,F$13,$N$2)</f>
        <v>0</v>
      </c>
      <c r="G18" s="171" t="str">
        <f>_xll.Assistant.XL.RIK_AC("INF02__;INF02@E=1,S=1031,G=0,T=0,P=0:@R=A,S=1000,V={0}:R=B,S=1001|1,V={1}:R=C,S=1022,V={2}:R=D,S=1044,V={3}:R=E,S=1012|1,V={4}:",$M$2,$A18,G$13,$N$2,$W$1)</f>
        <v>#FILTER</v>
      </c>
      <c r="H18" s="171" t="str">
        <f>_xll.Assistant.XL.RIK_AC("INF02__;INF02@E=1,S=1031,G=0,T=0,P=0:@R=A,S=1000,V={0}:R=B,S=1001|1,V={1}:R=C,S=1022,V={2}:R=D,S=1044,V={3}:R=E,S=1012|1,V={4}:",$M$2,$A18,H$13,$N$2,$W$1)</f>
        <v>#FILTER</v>
      </c>
      <c r="I18" s="171" t="str">
        <f>_xll.Assistant.XL.RIK_AC("INF02__;INF02@E=1,S=1031,G=0,T=0,P=0:@R=A,S=1000,V={0}:R=B,S=1001|1,V={1}:R=C,S=1022,V={2}:R=D,S=1044,V={3}:R=E,S=1012|1,V={4}:",$M$2,$A18,I$13,$N$2,$W$1)</f>
        <v>#FILTER</v>
      </c>
      <c r="J18" s="171" t="str">
        <f>_xll.Assistant.XL.RIK_AC("INF02__;INF02@E=1,S=1031,G=0,T=0,P=0:@R=A,S=1000,V={0}:R=B,S=1001|1,V={1}:R=C,S=1022,V={2}:R=D,S=1044,V={3}:R=E,S=1012|1,V={4}:",$M$2,$A18,J$13,$N$2,$W$1)</f>
        <v>#FILTER</v>
      </c>
      <c r="K18" s="171" t="str">
        <f>_xll.Assistant.XL.RIK_AC("INF02__;INF02@E=1,S=1031,G=0,T=0,P=0:@R=A,S=1000,V={0}:R=B,S=1001|1,V={1}:R=C,S=1022,V={2}:R=D,S=1044,V={3}:R=E,S=1012|1,V={4}:",$M$2,$A18,K$13,$N$2,$W$1)</f>
        <v>#FILTER</v>
      </c>
      <c r="L18" s="170"/>
      <c r="M18" s="172" t="str">
        <f t="shared" si="0"/>
        <v/>
      </c>
      <c r="N18" s="339"/>
      <c r="O18" s="339"/>
      <c r="P18" s="339"/>
      <c r="Q18" s="339"/>
    </row>
    <row r="19" spans="1:17" ht="18.75" customHeight="1" x14ac:dyDescent="0.3">
      <c r="A19" s="174" t="s">
        <v>213</v>
      </c>
      <c r="B19" s="259" t="s">
        <v>425</v>
      </c>
      <c r="C19" s="173"/>
      <c r="D19" s="168">
        <f>_xll.Assistant.XL.RIK_AC("INF02__;INF02@E=1,S=1031,G=0,T=0,P=0:@R=A,S=1000,V={0}:R=B,S=1001|1,V={1}:R=C,S=1022,V={2}:R=D,S=1044,V={3}:R=F,S=1012|3,V=&lt;&gt;Situation:",$M$2,$A19,D$13,$N$2)</f>
        <v>0</v>
      </c>
      <c r="E19" s="168"/>
      <c r="F19" s="168">
        <f>_xll.Assistant.XL.RIK_AC("INF02__;INF02@E=1,S=1031,G=0,T=0,P=0:@R=A,S=1000,V={0}:R=B,S=1001|1,V={1}:R=C,S=1022,V={2}:R=D,S=1044,V={3}:R=E,S=1012|3,V=&lt;&gt;Situation:",$M$2,$A19,F$13,$N$2)</f>
        <v>0</v>
      </c>
      <c r="G19" s="168" t="str">
        <f>_xll.Assistant.XL.RIK_AC("INF02__;INF02@E=1,S=1031,G=0,T=0,P=0:@R=A,S=1000,V={0}:R=B,S=1001|1,V={1}:R=C,S=1022,V={2}:R=D,S=1044,V={3}:R=E,S=1012|1,V={4}:",$M$2,$A19,G$13,$N$2,$W$1)</f>
        <v>#FILTER</v>
      </c>
      <c r="H19" s="168" t="str">
        <f>_xll.Assistant.XL.RIK_AC("INF02__;INF02@E=1,S=1031,G=0,T=0,P=0:@R=A,S=1000,V={0}:R=B,S=1001|1,V={1}:R=C,S=1022,V={2}:R=D,S=1044,V={3}:R=E,S=1012|1,V={4}:",$M$2,$A19,H$13,$N$2,$W$1)</f>
        <v>#FILTER</v>
      </c>
      <c r="I19" s="168" t="str">
        <f>_xll.Assistant.XL.RIK_AC("INF02__;INF02@E=1,S=1031,G=0,T=0,P=0:@R=A,S=1000,V={0}:R=B,S=1001|1,V={1}:R=C,S=1022,V={2}:R=D,S=1044,V={3}:R=E,S=1012|1,V={4}:",$M$2,$A19,I$13,$N$2,$W$1)</f>
        <v>#FILTER</v>
      </c>
      <c r="J19" s="168" t="str">
        <f>_xll.Assistant.XL.RIK_AC("INF02__;INF02@E=1,S=1031,G=0,T=0,P=0:@R=A,S=1000,V={0}:R=B,S=1001|1,V={1}:R=C,S=1022,V={2}:R=D,S=1044,V={3}:R=E,S=1012|1,V={4}:",$M$2,$A19,J$13,$N$2,$W$1)</f>
        <v>#FILTER</v>
      </c>
      <c r="K19" s="168" t="str">
        <f>_xll.Assistant.XL.RIK_AC("INF02__;INF02@E=1,S=1031,G=0,T=0,P=0:@R=A,S=1000,V={0}:R=B,S=1001|1,V={1}:R=C,S=1022,V={2}:R=D,S=1044,V={3}:R=E,S=1012|1,V={4}:",$M$2,$A19,K$13,$N$2,$W$1)</f>
        <v>#FILTER</v>
      </c>
      <c r="L19" s="173"/>
      <c r="M19" s="169" t="str">
        <f t="shared" si="0"/>
        <v/>
      </c>
      <c r="N19" s="340"/>
      <c r="O19" s="340"/>
      <c r="P19" s="340"/>
      <c r="Q19" s="340"/>
    </row>
    <row r="20" spans="1:17" ht="18.75" customHeight="1" x14ac:dyDescent="0.3">
      <c r="A20" s="166" t="s">
        <v>214</v>
      </c>
      <c r="B20" s="258" t="s">
        <v>204</v>
      </c>
      <c r="C20" s="170"/>
      <c r="D20" s="171">
        <f>_xll.Assistant.XL.RIK_AC("INF02__;INF02@E=1,S=1031,G=0,T=0,P=0:@R=A,S=1000,V={0}:R=B,S=1001|1,V={1}:R=C,S=1022,V={2}:R=D,S=1044,V={3}:R=F,S=1012|3,V=&lt;&gt;Situation:",$M$2,$A20,D$13,$N$2)</f>
        <v>2063952.7399999998</v>
      </c>
      <c r="E20" s="171"/>
      <c r="F20" s="171">
        <f>_xll.Assistant.XL.RIK_AC("INF02__;INF02@E=1,S=1031,G=0,T=0,P=0:@R=A,S=1000,V={0}:R=B,S=1001|1,V={1}:R=C,S=1022,V={2}:R=D,S=1044,V={3}:R=E,S=1012|3,V=&lt;&gt;Situation:",$M$2,$A20,F$13,$N$2)</f>
        <v>0</v>
      </c>
      <c r="G20" s="171" t="str">
        <f>_xll.Assistant.XL.RIK_AC("INF02__;INF02@E=1,S=1031,G=0,T=0,P=0:@R=A,S=1000,V={0}:R=B,S=1001|1,V={1}:R=C,S=1022,V={2}:R=D,S=1044,V={3}:R=E,S=1012|1,V={4}:",$M$2,$A20,G$13,$N$2,$W$1)</f>
        <v>#FILTER</v>
      </c>
      <c r="H20" s="171" t="str">
        <f>_xll.Assistant.XL.RIK_AC("INF02__;INF02@E=1,S=1031,G=0,T=0,P=0:@R=A,S=1000,V={0}:R=B,S=1001|1,V={1}:R=C,S=1022,V={2}:R=D,S=1044,V={3}:R=E,S=1012|1,V={4}:",$M$2,$A20,H$13,$N$2,$W$1)</f>
        <v>#FILTER</v>
      </c>
      <c r="I20" s="171" t="str">
        <f>_xll.Assistant.XL.RIK_AC("INF02__;INF02@E=1,S=1031,G=0,T=0,P=0:@R=A,S=1000,V={0}:R=B,S=1001|1,V={1}:R=C,S=1022,V={2}:R=D,S=1044,V={3}:R=E,S=1012|1,V={4}:",$M$2,$A20,I$13,$N$2,$W$1)</f>
        <v>#FILTER</v>
      </c>
      <c r="J20" s="171" t="str">
        <f>_xll.Assistant.XL.RIK_AC("INF02__;INF02@E=1,S=1031,G=0,T=0,P=0:@R=A,S=1000,V={0}:R=B,S=1001|1,V={1}:R=C,S=1022,V={2}:R=D,S=1044,V={3}:R=E,S=1012|1,V={4}:",$M$2,$A20,J$13,$N$2,$W$1)</f>
        <v>#FILTER</v>
      </c>
      <c r="K20" s="171" t="str">
        <f>_xll.Assistant.XL.RIK_AC("INF02__;INF02@E=1,S=1031,G=0,T=0,P=0:@R=A,S=1000,V={0}:R=B,S=1001|1,V={1}:R=C,S=1022,V={2}:R=D,S=1044,V={3}:R=E,S=1012|1,V={4}:",$M$2,$A20,K$13,$N$2,$W$1)</f>
        <v>#FILTER</v>
      </c>
      <c r="L20" s="170"/>
      <c r="M20" s="172" t="str">
        <f t="shared" si="0"/>
        <v/>
      </c>
      <c r="N20" s="339"/>
      <c r="O20" s="339"/>
      <c r="P20" s="339"/>
      <c r="Q20" s="339"/>
    </row>
    <row r="21" spans="1:17" ht="18.75" customHeight="1" x14ac:dyDescent="0.3">
      <c r="A21" s="174" t="s">
        <v>215</v>
      </c>
      <c r="B21" s="259" t="s">
        <v>426</v>
      </c>
      <c r="C21" s="173"/>
      <c r="D21" s="168">
        <f>_xll.Assistant.XL.RIK_AC("INF02__;INF02@E=1,S=1031,G=0,T=0,P=0:@R=A,S=1000,V={0}:R=B,S=1001|1,V={1}:R=C,S=1022,V={2}:R=D,S=1044,V={3}:R=F,S=1012|3,V=&lt;&gt;Situation:",$M$2,$A21,D$13,$N$2)</f>
        <v>-3084.41</v>
      </c>
      <c r="E21" s="168"/>
      <c r="F21" s="168">
        <f>_xll.Assistant.XL.RIK_AC("INF02__;INF02@E=1,S=1031,G=0,T=0,P=0:@R=A,S=1000,V={0}:R=B,S=1001|1,V={1}:R=C,S=1022,V={2}:R=D,S=1044,V={3}:R=E,S=1012|3,V=&lt;&gt;Situation:",$M$2,$A21,F$13,$N$2)</f>
        <v>0</v>
      </c>
      <c r="G21" s="168" t="str">
        <f>_xll.Assistant.XL.RIK_AC("INF02__;INF02@E=1,S=1031,G=0,T=0,P=0:@R=A,S=1000,V={0}:R=B,S=1001|1,V={1}:R=C,S=1022,V={2}:R=D,S=1044,V={3}:R=E,S=1012|1,V={4}:",$M$2,$A21,G$13,$N$2,$W$1)</f>
        <v>#FILTER</v>
      </c>
      <c r="H21" s="168" t="str">
        <f>_xll.Assistant.XL.RIK_AC("INF02__;INF02@E=1,S=1031,G=0,T=0,P=0:@R=A,S=1000,V={0}:R=B,S=1001|1,V={1}:R=C,S=1022,V={2}:R=D,S=1044,V={3}:R=E,S=1012|1,V={4}:",$M$2,$A21,H$13,$N$2,$W$1)</f>
        <v>#FILTER</v>
      </c>
      <c r="I21" s="168" t="str">
        <f>_xll.Assistant.XL.RIK_AC("INF02__;INF02@E=1,S=1031,G=0,T=0,P=0:@R=A,S=1000,V={0}:R=B,S=1001|1,V={1}:R=C,S=1022,V={2}:R=D,S=1044,V={3}:R=E,S=1012|1,V={4}:",$M$2,$A21,I$13,$N$2,$W$1)</f>
        <v>#FILTER</v>
      </c>
      <c r="J21" s="168" t="str">
        <f>_xll.Assistant.XL.RIK_AC("INF02__;INF02@E=1,S=1031,G=0,T=0,P=0:@R=A,S=1000,V={0}:R=B,S=1001|1,V={1}:R=C,S=1022,V={2}:R=D,S=1044,V={3}:R=E,S=1012|1,V={4}:",$M$2,$A21,J$13,$N$2,$W$1)</f>
        <v>#FILTER</v>
      </c>
      <c r="K21" s="168" t="str">
        <f>_xll.Assistant.XL.RIK_AC("INF02__;INF02@E=1,S=1031,G=0,T=0,P=0:@R=A,S=1000,V={0}:R=B,S=1001|1,V={1}:R=C,S=1022,V={2}:R=D,S=1044,V={3}:R=E,S=1012|1,V={4}:",$M$2,$A21,K$13,$N$2,$W$1)</f>
        <v>#FILTER</v>
      </c>
      <c r="L21" s="173"/>
      <c r="M21" s="169" t="str">
        <f t="shared" si="0"/>
        <v/>
      </c>
      <c r="N21" s="340"/>
      <c r="O21" s="340"/>
      <c r="P21" s="340"/>
      <c r="Q21" s="340"/>
    </row>
    <row r="22" spans="1:17" ht="18.75" customHeight="1" x14ac:dyDescent="0.3">
      <c r="A22" s="174" t="s">
        <v>216</v>
      </c>
      <c r="B22" s="258" t="s">
        <v>415</v>
      </c>
      <c r="C22" s="170"/>
      <c r="D22" s="171">
        <f>_xll.Assistant.XL.RIK_AC("INF02__;INF02@E=1,S=1031,G=0,T=0,P=0:@R=A,S=1000,V={0}:R=B,S=1001|1,V={1}:R=C,S=1022,V={2}:R=D,S=1044,V={3}:R=F,S=1012|3,V=&lt;&gt;Situation:",$M$2,$A22,D$13,$N$2)</f>
        <v>2060868.3299999996</v>
      </c>
      <c r="E22" s="171"/>
      <c r="F22" s="171">
        <f>_xll.Assistant.XL.RIK_AC("INF02__;INF02@E=1,S=1031,G=0,T=0,P=0:@R=A,S=1000,V={0}:R=B,S=1001|1,V={1}:R=C,S=1022,V={2}:R=D,S=1044,V={3}:R=E,S=1012|3,V=&lt;&gt;Situation:",$M$2,$A22,F$13,$N$2)</f>
        <v>0</v>
      </c>
      <c r="G22" s="171" t="str">
        <f>_xll.Assistant.XL.RIK_AC("INF02__;INF02@E=1,S=1031,G=0,T=0,P=0:@R=A,S=1000,V={0}:R=B,S=1001|1,V={1}:R=C,S=1022,V={2}:R=D,S=1044,V={3}:R=E,S=1012|1,V={4}:",$M$2,$A22,G$13,$N$2,$W$1)</f>
        <v>#FILTER</v>
      </c>
      <c r="H22" s="171" t="str">
        <f>_xll.Assistant.XL.RIK_AC("INF02__;INF02@E=1,S=1031,G=0,T=0,P=0:@R=A,S=1000,V={0}:R=B,S=1001|1,V={1}:R=C,S=1022,V={2}:R=D,S=1044,V={3}:R=E,S=1012|1,V={4}:",$M$2,$A22,H$13,$N$2,$W$1)</f>
        <v>#FILTER</v>
      </c>
      <c r="I22" s="171" t="str">
        <f>_xll.Assistant.XL.RIK_AC("INF02__;INF02@E=1,S=1031,G=0,T=0,P=0:@R=A,S=1000,V={0}:R=B,S=1001|1,V={1}:R=C,S=1022,V={2}:R=D,S=1044,V={3}:R=E,S=1012|1,V={4}:",$M$2,$A22,I$13,$N$2,$W$1)</f>
        <v>#FILTER</v>
      </c>
      <c r="J22" s="171" t="str">
        <f>_xll.Assistant.XL.RIK_AC("INF02__;INF02@E=1,S=1031,G=0,T=0,P=0:@R=A,S=1000,V={0}:R=B,S=1001|1,V={1}:R=C,S=1022,V={2}:R=D,S=1044,V={3}:R=E,S=1012|1,V={4}:",$M$2,$A22,J$13,$N$2,$W$1)</f>
        <v>#FILTER</v>
      </c>
      <c r="K22" s="171" t="str">
        <f>_xll.Assistant.XL.RIK_AC("INF02__;INF02@E=1,S=1031,G=0,T=0,P=0:@R=A,S=1000,V={0}:R=B,S=1001|1,V={1}:R=C,S=1022,V={2}:R=D,S=1044,V={3}:R=E,S=1012|1,V={4}:",$M$2,$A22,K$13,$N$2,$W$1)</f>
        <v>#FILTER</v>
      </c>
      <c r="L22" s="170"/>
      <c r="M22" s="172" t="str">
        <f t="shared" si="0"/>
        <v/>
      </c>
      <c r="N22" s="339"/>
      <c r="O22" s="339"/>
      <c r="P22" s="339"/>
      <c r="Q22" s="339"/>
    </row>
    <row r="23" spans="1:17" ht="18.75" customHeight="1" x14ac:dyDescent="0.25">
      <c r="A23" s="165"/>
      <c r="B23" s="259" t="s">
        <v>416</v>
      </c>
      <c r="C23" s="173"/>
      <c r="D23" s="168">
        <f>D22+D18*-1</f>
        <v>2117242.3599999994</v>
      </c>
      <c r="E23" s="168"/>
      <c r="F23" s="168">
        <f t="shared" ref="F23:K23" si="1">F22+F18*-1</f>
        <v>0</v>
      </c>
      <c r="G23" s="168" t="e">
        <f t="shared" si="1"/>
        <v>#VALUE!</v>
      </c>
      <c r="H23" s="168" t="e">
        <f t="shared" si="1"/>
        <v>#VALUE!</v>
      </c>
      <c r="I23" s="168" t="e">
        <f t="shared" si="1"/>
        <v>#VALUE!</v>
      </c>
      <c r="J23" s="168" t="e">
        <f t="shared" si="1"/>
        <v>#VALUE!</v>
      </c>
      <c r="K23" s="168" t="e">
        <f t="shared" si="1"/>
        <v>#VALUE!</v>
      </c>
      <c r="L23" s="173"/>
      <c r="M23" s="169" t="str">
        <f t="shared" si="0"/>
        <v/>
      </c>
      <c r="N23" s="340"/>
      <c r="O23" s="340"/>
      <c r="P23" s="340"/>
      <c r="Q23" s="340"/>
    </row>
  </sheetData>
  <mergeCells count="19">
    <mergeCell ref="N22:Q22"/>
    <mergeCell ref="N23:Q23"/>
    <mergeCell ref="O14:Q14"/>
    <mergeCell ref="N15:Q15"/>
    <mergeCell ref="N16:Q16"/>
    <mergeCell ref="N17:Q17"/>
    <mergeCell ref="N18:Q18"/>
    <mergeCell ref="N19:Q19"/>
    <mergeCell ref="N1:O1"/>
    <mergeCell ref="P1:Q1"/>
    <mergeCell ref="B1:D2"/>
    <mergeCell ref="N20:Q20"/>
    <mergeCell ref="N21:Q21"/>
    <mergeCell ref="O9:Q9"/>
    <mergeCell ref="N2:O2"/>
    <mergeCell ref="P2:Q2"/>
    <mergeCell ref="O6:Q6"/>
    <mergeCell ref="O7:Q7"/>
    <mergeCell ref="O8:Q8"/>
  </mergeCells>
  <conditionalFormatting sqref="M15:M23">
    <cfRule type="iconSet" priority="2">
      <iconSet iconSet="3Arrows">
        <cfvo type="percent" val="0"/>
        <cfvo type="num" val="0"/>
        <cfvo type="num" val="0" gte="0"/>
      </iconSet>
    </cfRule>
  </conditionalFormatting>
  <printOptions horizontalCentered="1"/>
  <pageMargins left="0.25" right="0.25" top="0.75" bottom="0.75" header="0.3" footer="0.3"/>
  <pageSetup scale="53" orientation="landscape"/>
  <extLst>
    <ext xmlns:x14="http://schemas.microsoft.com/office/spreadsheetml/2009/9/main" uri="{78C0D931-6437-407d-A8EE-F0AAD7539E65}">
      <x14:conditionalFormattings>
        <x14:conditionalFormatting xmlns:xm="http://schemas.microsoft.com/office/excel/2006/main">
          <x14:cfRule type="iconSet" priority="1" id="{C6B854D9-9610-4FE1-A5B7-CA1592DD15A4}">
            <x14:iconSet iconSet="3Triangles">
              <x14:cfvo type="percent">
                <xm:f>0</xm:f>
              </x14:cfvo>
              <x14:cfvo type="num">
                <xm:f>0</xm:f>
              </x14:cfvo>
              <x14:cfvo type="num" gte="0">
                <xm:f>0</xm:f>
              </x14:cfvo>
            </x14:iconSet>
          </x14:cfRule>
          <xm:sqref>O8 D8 M8 F8:K8 B8</xm:sqref>
        </x14:conditionalFormatting>
      </x14:conditionalFormattings>
    </ext>
    <ext xmlns:x14="http://schemas.microsoft.com/office/spreadsheetml/2009/9/main" uri="{05C60535-1F16-4fd2-B633-F4F36F0B64E0}">
      <x14:sparklineGroups xmlns:xm="http://schemas.microsoft.com/office/excel/2006/main">
        <x14:sparklineGroup displayEmptyCellsAs="gap" markers="1" displayHidden="1" xr2:uid="{00000000-0003-0000-0300-000005000000}">
          <x14:colorSeries theme="9"/>
          <x14:colorNegative theme="4"/>
          <x14:colorAxis rgb="FF000000"/>
          <x14:colorMarkers theme="9" tint="-0.249977111117893"/>
          <x14:colorFirst theme="9" tint="-0.249977111117893"/>
          <x14:colorLast theme="9" tint="-0.249977111117893"/>
          <x14:colorHigh theme="9" tint="-0.249977111117893"/>
          <x14:colorLow theme="9" tint="-0.249977111117893"/>
          <x14:sparklines>
            <x14:sparkline>
              <xm:f>'Jaarlijks financieel verslag'!G23:K23</xm:f>
              <xm:sqref>O9</xm:sqref>
            </x14:sparkline>
          </x14:sparklines>
        </x14:sparklineGroup>
        <x14:sparklineGroup displayEmptyCellsAs="gap" markers="1" displayHidden="1" xr2:uid="{00000000-0003-0000-0300-000004000000}">
          <x14:colorSeries theme="9"/>
          <x14:colorNegative theme="4"/>
          <x14:colorAxis rgb="FF000000"/>
          <x14:colorMarkers theme="9" tint="-0.249977111117893"/>
          <x14:colorFirst theme="9" tint="-0.249977111117893"/>
          <x14:colorLast theme="9" tint="-0.249977111117893"/>
          <x14:colorHigh theme="9" tint="-0.249977111117893"/>
          <x14:colorLow theme="9" tint="-0.249977111117893"/>
          <x14:sparklines>
            <x14:sparkline>
              <xm:f>'Jaarlijks financieel verslag'!G22:K22</xm:f>
              <xm:sqref>M9</xm:sqref>
            </x14:sparkline>
          </x14:sparklines>
        </x14:sparklineGroup>
        <x14:sparklineGroup displayEmptyCellsAs="gap" markers="1" displayHidden="1" xr2:uid="{00000000-0003-0000-0300-000003000000}">
          <x14:colorSeries theme="9"/>
          <x14:colorNegative theme="4"/>
          <x14:colorAxis rgb="FF000000"/>
          <x14:colorMarkers theme="9" tint="-0.249977111117893"/>
          <x14:colorFirst theme="9" tint="-0.249977111117893"/>
          <x14:colorLast theme="9" tint="-0.249977111117893"/>
          <x14:colorHigh theme="9" tint="-0.249977111117893"/>
          <x14:colorLow theme="9" tint="-0.249977111117893"/>
          <x14:sparklines>
            <x14:sparkline>
              <xm:f>'Jaarlijks financieel verslag'!G20:K20</xm:f>
              <xm:sqref>F9</xm:sqref>
            </x14:sparkline>
          </x14:sparklines>
        </x14:sparklineGroup>
        <x14:sparklineGroup displayEmptyCellsAs="gap" markers="1" displayHidden="1" xr2:uid="{00000000-0003-0000-0300-000002000000}">
          <x14:colorSeries theme="9"/>
          <x14:colorNegative theme="4"/>
          <x14:colorAxis rgb="FF000000"/>
          <x14:colorMarkers theme="9" tint="-0.249977111117893"/>
          <x14:colorFirst theme="9" tint="-0.249977111117893"/>
          <x14:colorLast theme="9" tint="-0.249977111117893"/>
          <x14:colorHigh theme="9" tint="-0.249977111117893"/>
          <x14:colorLow theme="9" tint="-0.249977111117893"/>
          <x14:sparklines>
            <x14:sparkline>
              <xm:f>'Jaarlijks financieel verslag'!G17:K17</xm:f>
              <xm:sqref>D9</xm:sqref>
            </x14:sparkline>
          </x14:sparklines>
        </x14:sparklineGroup>
        <x14:sparklineGroup markers="1" displayHidden="1" xr2:uid="{00000000-0003-0000-0300-000001000000}">
          <x14:colorSeries theme="0" tint="-0.34998626667073579"/>
          <x14:colorNegative theme="5"/>
          <x14:colorAxis rgb="FF000000"/>
          <x14:colorMarkers theme="4" tint="-0.499984740745262"/>
          <x14:colorFirst theme="4" tint="0.39997558519241921"/>
          <x14:colorLast theme="4" tint="0.39997558519241921"/>
          <x14:colorHigh theme="4"/>
          <x14:colorLow theme="4"/>
          <x14:sparklines>
            <x14:sparkline>
              <xm:f>'Jaarlijks financieel verslag'!G15:K15</xm:f>
              <xm:sqref>N15</xm:sqref>
            </x14:sparkline>
            <x14:sparkline>
              <xm:f>'Jaarlijks financieel verslag'!G16:K16</xm:f>
              <xm:sqref>N16</xm:sqref>
            </x14:sparkline>
            <x14:sparkline>
              <xm:f>'Jaarlijks financieel verslag'!G17:K17</xm:f>
              <xm:sqref>N17</xm:sqref>
            </x14:sparkline>
            <x14:sparkline>
              <xm:f>'Jaarlijks financieel verslag'!G18:K18</xm:f>
              <xm:sqref>N18</xm:sqref>
            </x14:sparkline>
            <x14:sparkline>
              <xm:f>'Jaarlijks financieel verslag'!G19:K19</xm:f>
              <xm:sqref>N19</xm:sqref>
            </x14:sparkline>
            <x14:sparkline>
              <xm:f>'Jaarlijks financieel verslag'!G20:K20</xm:f>
              <xm:sqref>N20</xm:sqref>
            </x14:sparkline>
            <x14:sparkline>
              <xm:f>'Jaarlijks financieel verslag'!G21:K21</xm:f>
              <xm:sqref>N21</xm:sqref>
            </x14:sparkline>
            <x14:sparkline>
              <xm:f>'Jaarlijks financieel verslag'!G22:K22</xm:f>
              <xm:sqref>N22</xm:sqref>
            </x14:sparkline>
            <x14:sparkline>
              <xm:f>'Jaarlijks financieel verslag'!G23:K23</xm:f>
              <xm:sqref>N23</xm:sqref>
            </x14:sparkline>
          </x14:sparklines>
        </x14:sparklineGroup>
        <x14:sparklineGroup displayEmptyCellsAs="gap" markers="1" displayHidden="1" xr2:uid="{00000000-0003-0000-0300-000000000000}">
          <x14:colorSeries theme="9"/>
          <x14:colorNegative theme="4"/>
          <x14:colorAxis rgb="FF000000"/>
          <x14:colorMarkers theme="9" tint="-0.249977111117893"/>
          <x14:colorFirst theme="9" tint="-0.249977111117893"/>
          <x14:colorLast theme="9" tint="-0.249977111117893"/>
          <x14:colorHigh theme="9" tint="-0.249977111117893"/>
          <x14:colorLow theme="9" tint="-0.249977111117893"/>
          <x14:sparklines>
            <x14:sparkline>
              <xm:f>'Jaarlijks financieel verslag'!G15:K15</xm:f>
              <xm:sqref>B9</xm:sqref>
            </x14:sparkline>
          </x14:sparklines>
        </x14:sparklineGroup>
      </x14:sparklineGroup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158"/>
  <sheetViews>
    <sheetView showGridLines="0" showZeros="0" workbookViewId="0">
      <selection activeCell="B4" sqref="B4"/>
    </sheetView>
  </sheetViews>
  <sheetFormatPr baseColWidth="10" defaultColWidth="10.85546875" defaultRowHeight="14.25" outlineLevelRow="1" x14ac:dyDescent="0.2"/>
  <cols>
    <col min="1" max="1" width="20.28515625" style="1" customWidth="1"/>
    <col min="2" max="2" width="34.42578125" style="1" customWidth="1"/>
    <col min="3" max="5" width="16" style="1" customWidth="1"/>
    <col min="6" max="6" width="30.140625" style="1" bestFit="1" customWidth="1"/>
    <col min="7" max="7" width="23.42578125" style="1" bestFit="1" customWidth="1"/>
    <col min="8" max="16384" width="10.85546875" style="1"/>
  </cols>
  <sheetData>
    <row r="1" spans="1:7" ht="45" x14ac:dyDescent="0.6">
      <c r="A1" s="356" t="s">
        <v>432</v>
      </c>
      <c r="B1" s="356"/>
      <c r="C1" s="356"/>
      <c r="D1" s="356"/>
      <c r="E1" s="260" t="s">
        <v>427</v>
      </c>
      <c r="F1" s="20"/>
      <c r="G1" s="20"/>
    </row>
    <row r="2" spans="1:7" ht="14.25" customHeight="1" x14ac:dyDescent="0.55000000000000004">
      <c r="A2" s="21"/>
    </row>
    <row r="3" spans="1:7" ht="24" customHeight="1" x14ac:dyDescent="0.2">
      <c r="A3" s="357" t="s">
        <v>428</v>
      </c>
      <c r="B3" s="358"/>
    </row>
    <row r="4" spans="1:7" ht="15" x14ac:dyDescent="0.2">
      <c r="A4" s="261" t="s">
        <v>429</v>
      </c>
      <c r="B4" s="22" t="s">
        <v>4</v>
      </c>
    </row>
    <row r="5" spans="1:7" ht="15" x14ac:dyDescent="0.2">
      <c r="A5" s="261" t="s">
        <v>430</v>
      </c>
      <c r="B5" s="230" t="s">
        <v>364</v>
      </c>
    </row>
    <row r="6" spans="1:7" ht="15" x14ac:dyDescent="0.2">
      <c r="A6" s="246" t="str">
        <f>_xll.Assistant.XL.RIK_VO("INF02_0x0_2_0_1,F=B='1',U='0',I='0',FN='Calibri',FS='10',FC='#FFFFFF',BC='#A5A5A5',AH='1',AV='1',Br=[$top-$bottom],BrS='1',BrC='#778899'_1,C=Total,F=B='1',U='0',I='0',FN='Calibri',FS='10',FC='#000000',BC='#FFFFFF',AH='1'"&amp;",AV='1',Br=[$top-$bottom],BrS='1',BrC='#778899'_0_0_1_1_D=1x1;INF08@L=N° Compte,E=0,G=0,T=0,P=0,F=[1],Y=1,O=NF='Texte'_B='0'_U='0'_I='0'_FN='Calibri'_FS='10'_FC='#000000'_BC='#FFFFFF'_AH='1'_AV='0'_Br=[]_BrS='0'_BrC='#FF"&amp;"FFFF'_WpT='0':@R=A,S=2,V=Détail:")</f>
        <v>N° Compte</v>
      </c>
      <c r="B6" s="23" t="s">
        <v>4</v>
      </c>
    </row>
    <row r="8" spans="1:7" ht="0.95" customHeight="1" outlineLevel="1" x14ac:dyDescent="0.2"/>
    <row r="9" spans="1:7" outlineLevel="1" x14ac:dyDescent="0.2">
      <c r="A9" s="1" t="str">
        <f>_xll.Assistant.XL.RIK_AL("INF02__2_0_1,F=B='1',U='0',I='0',FN='Arial',FS='10',FC='#FFFFFF',BC='#556B2F',AH='2',AV='1',Br=[$top-$bottom],BrS='1',BrC='#778899'_1,C=Total,F=B='1',U='0',I='0',FN='Arial',FS='10',FC='#000000',BC='#FFFFFF',AH='2',AV='1'"&amp;",Br=[$top-$bottom],BrS='1',BrC='#778899'_0_0_0_0_D=148x5;INF02@L=N° compte,E=0,G=0,T=0,P=0,F=[1001|1],Y=1,O=NF='Texte'_B='0'_U='0'_I='0'_FN='Arial'_FS='10'_FC='#000000'_BC='#FFFFFF'_AH='1'_AV='1'_Br=[$left]_BrS='1'_BrC='"&amp;"#000000'_WpT='0':L=Classe Compte,E=0,G=1_0_1_F=B='1'_U='0'_I='0'_FN='Calibri'_FS='10'_FC='#000000'_BC='#FFFFFF'_AH='1'_AV='1'_Br=[$top-$bottom]_BrS='1'_BrC='#778899'_C=Classe Compte_1_1_F=B='1'_U='0'_I='0'_FN='Arial'_FS="&amp;"'10'_FC='#000000'_BC='#9ACD32'_AH='2'_AV='1'_Br=[$top-$bottom]_BrS='1'_BrC='#778899'_C=Classe Compte,T=0,P=0,F=GAUCHE([1001|1];2),Y=1,O=NF='Standard'_B='0'_U='0'_I='0'_FN='Arial'_FS='10'_FC='#000000'_BC='#FFFFFF'_AH='3'_"&amp;"AV='1'_Br=[$left-$right]_BrS='1'_BrC='#000000'_WpT='0':L=Intitulé Compte,E=0,G=0,T=0,P=0,F=[1001|3],Y=1,O=NF='Texte'_B='0'_U='0'_I='0'_FN='Arial'_FS='10'_FC='#000000'_BC='#FFFFFF'_AH='1'_AV='1'_Br=[$right]_BrS='1'_BrC='#"&amp;"000000'_WpT='0':L=Débit,E=1,G=0,T=0,P=0,F=[1082],Y=1,O=NF='Nombre'_B='0'_U='0'_I='0'_FN='Arial'_FS='10'_FC='#000000'_BC='#FFFFFF'_AH='3'_AV='1'_Br=[$left-$right]_BrS='1'_BrC='#000000'_WpT='0':L=Crédit,E=1,G=0,T=0,P=0,F=["&amp;"1083],Y=1,O=NF='Nombre'_B='0'_U='0'_I='0'_FN='Arial'_FS='10'_FC='#000000'_BC='#FFFFFF'_AH='3'_AV='1'_Br=[$left-$right]_BrS='1'_BrC='#000000'_WpT='0':L=Solde,E=1,G=0,T=0,P=0,F=[1031],Y=1,O=NF='Nombre'_B='0'_U='0'_I='0'_FN"&amp;"='Arial'_FS='10'_FC='#000000'_BC='#FFFFFF'_AH='3'_AV='1'_Br=[$left-$right]_BrS='1'_BrC='#000000'_WpT='0':@R=A,S=1084,V=*:R=B,S=1000,V={0}:R=C,S=1044,V=OUI:R=D,S=1089,V={1}:R=E,S=1001|1,V={2}:R=F,S=1012|3,V=&lt;&gt;Situation:",$B$4,$B5,$B$6)</f>
        <v/>
      </c>
    </row>
    <row r="10" spans="1:7" x14ac:dyDescent="0.2">
      <c r="A10" s="24" t="s">
        <v>103</v>
      </c>
      <c r="B10" s="25" t="s">
        <v>104</v>
      </c>
      <c r="C10" s="24" t="s">
        <v>105</v>
      </c>
      <c r="D10" s="24" t="s">
        <v>106</v>
      </c>
      <c r="E10" s="26" t="s">
        <v>0</v>
      </c>
    </row>
    <row r="11" spans="1:7" ht="0.95" customHeight="1" outlineLevel="1" x14ac:dyDescent="0.2">
      <c r="A11" s="231"/>
      <c r="B11" s="11"/>
      <c r="C11" s="234"/>
      <c r="D11" s="232"/>
      <c r="E11" s="233"/>
    </row>
    <row r="12" spans="1:7" outlineLevel="1" x14ac:dyDescent="0.2">
      <c r="A12" s="29" t="s">
        <v>237</v>
      </c>
      <c r="B12" s="2" t="s">
        <v>238</v>
      </c>
      <c r="C12" s="30">
        <v>0</v>
      </c>
      <c r="D12" s="30">
        <v>5000000</v>
      </c>
      <c r="E12" s="107">
        <v>5000000</v>
      </c>
    </row>
    <row r="13" spans="1:7" outlineLevel="1" x14ac:dyDescent="0.2">
      <c r="A13" s="29" t="s">
        <v>239</v>
      </c>
      <c r="B13" s="2" t="s">
        <v>240</v>
      </c>
      <c r="C13" s="30">
        <v>0</v>
      </c>
      <c r="D13" s="30">
        <v>150000</v>
      </c>
      <c r="E13" s="107">
        <v>150000</v>
      </c>
    </row>
    <row r="14" spans="1:7" outlineLevel="1" x14ac:dyDescent="0.2">
      <c r="A14" s="29" t="s">
        <v>241</v>
      </c>
      <c r="B14" s="2" t="s">
        <v>242</v>
      </c>
      <c r="C14" s="30">
        <v>0</v>
      </c>
      <c r="D14" s="30">
        <v>1469450.56</v>
      </c>
      <c r="E14" s="107">
        <v>1469450.56</v>
      </c>
      <c r="F14" s="3"/>
      <c r="G14" s="5"/>
    </row>
    <row r="15" spans="1:7" x14ac:dyDescent="0.2">
      <c r="A15" s="237" t="s">
        <v>243</v>
      </c>
      <c r="B15" s="238"/>
      <c r="C15" s="239">
        <v>0</v>
      </c>
      <c r="D15" s="235">
        <v>6619450.5599999996</v>
      </c>
      <c r="E15" s="236">
        <v>6619450.5599999996</v>
      </c>
    </row>
    <row r="16" spans="1:7" ht="0.95" customHeight="1" outlineLevel="1" x14ac:dyDescent="0.2">
      <c r="A16" s="231"/>
      <c r="B16" s="11"/>
      <c r="C16" s="234"/>
      <c r="D16" s="232"/>
      <c r="E16" s="233"/>
    </row>
    <row r="17" spans="1:5" outlineLevel="1" x14ac:dyDescent="0.2">
      <c r="A17" s="29" t="s">
        <v>244</v>
      </c>
      <c r="B17" s="2" t="s">
        <v>245</v>
      </c>
      <c r="C17" s="30">
        <v>0</v>
      </c>
      <c r="D17" s="30">
        <v>8000</v>
      </c>
      <c r="E17" s="107">
        <v>8000</v>
      </c>
    </row>
    <row r="18" spans="1:5" x14ac:dyDescent="0.2">
      <c r="A18" s="237" t="s">
        <v>246</v>
      </c>
      <c r="B18" s="238"/>
      <c r="C18" s="239">
        <v>0</v>
      </c>
      <c r="D18" s="235">
        <v>8000</v>
      </c>
      <c r="E18" s="236">
        <v>8000</v>
      </c>
    </row>
    <row r="19" spans="1:5" ht="0.95" customHeight="1" outlineLevel="1" x14ac:dyDescent="0.2">
      <c r="A19" s="231"/>
      <c r="B19" s="11"/>
      <c r="C19" s="234"/>
      <c r="D19" s="232"/>
      <c r="E19" s="233"/>
    </row>
    <row r="20" spans="1:5" outlineLevel="1" x14ac:dyDescent="0.2">
      <c r="A20" s="29" t="s">
        <v>247</v>
      </c>
      <c r="B20" s="2" t="s">
        <v>248</v>
      </c>
      <c r="C20" s="30">
        <v>157224.32000000001</v>
      </c>
      <c r="D20" s="30">
        <v>157224.32000000001</v>
      </c>
      <c r="E20" s="107">
        <v>0</v>
      </c>
    </row>
    <row r="21" spans="1:5" x14ac:dyDescent="0.2">
      <c r="A21" s="237" t="s">
        <v>249</v>
      </c>
      <c r="B21" s="238"/>
      <c r="C21" s="239">
        <v>157224.32000000001</v>
      </c>
      <c r="D21" s="235">
        <v>157224.32000000001</v>
      </c>
      <c r="E21" s="236">
        <v>0</v>
      </c>
    </row>
    <row r="22" spans="1:5" ht="0.95" customHeight="1" outlineLevel="1" x14ac:dyDescent="0.2">
      <c r="A22" s="231"/>
      <c r="B22" s="11"/>
      <c r="C22" s="234"/>
      <c r="D22" s="232"/>
      <c r="E22" s="233"/>
    </row>
    <row r="23" spans="1:5" outlineLevel="1" x14ac:dyDescent="0.2">
      <c r="A23" s="29" t="s">
        <v>250</v>
      </c>
      <c r="B23" s="2" t="s">
        <v>251</v>
      </c>
      <c r="C23" s="30">
        <v>0</v>
      </c>
      <c r="D23" s="30">
        <v>69.44</v>
      </c>
      <c r="E23" s="107">
        <v>69.44</v>
      </c>
    </row>
    <row r="24" spans="1:5" x14ac:dyDescent="0.2">
      <c r="A24" s="237" t="s">
        <v>252</v>
      </c>
      <c r="B24" s="238"/>
      <c r="C24" s="239">
        <v>0</v>
      </c>
      <c r="D24" s="235">
        <v>69.44</v>
      </c>
      <c r="E24" s="236">
        <v>69.44</v>
      </c>
    </row>
    <row r="25" spans="1:5" ht="0.95" customHeight="1" outlineLevel="1" x14ac:dyDescent="0.2">
      <c r="A25" s="231"/>
      <c r="B25" s="11"/>
      <c r="C25" s="234"/>
      <c r="D25" s="232"/>
      <c r="E25" s="233"/>
    </row>
    <row r="26" spans="1:5" outlineLevel="1" x14ac:dyDescent="0.2">
      <c r="A26" s="29" t="s">
        <v>253</v>
      </c>
      <c r="B26" s="2" t="s">
        <v>254</v>
      </c>
      <c r="C26" s="30">
        <v>0</v>
      </c>
      <c r="D26" s="30">
        <v>630585.4</v>
      </c>
      <c r="E26" s="107">
        <v>630585.4</v>
      </c>
    </row>
    <row r="27" spans="1:5" x14ac:dyDescent="0.2">
      <c r="A27" s="237" t="s">
        <v>255</v>
      </c>
      <c r="B27" s="238"/>
      <c r="C27" s="239">
        <v>0</v>
      </c>
      <c r="D27" s="235">
        <v>630585.4</v>
      </c>
      <c r="E27" s="236">
        <v>630585.4</v>
      </c>
    </row>
    <row r="28" spans="1:5" ht="0.95" customHeight="1" outlineLevel="1" x14ac:dyDescent="0.2">
      <c r="A28" s="231"/>
      <c r="B28" s="11"/>
      <c r="C28" s="234"/>
      <c r="D28" s="232"/>
      <c r="E28" s="233"/>
    </row>
    <row r="29" spans="1:5" outlineLevel="1" x14ac:dyDescent="0.2">
      <c r="A29" s="29" t="s">
        <v>256</v>
      </c>
      <c r="B29" s="2" t="s">
        <v>257</v>
      </c>
      <c r="C29" s="30">
        <v>2955000</v>
      </c>
      <c r="D29" s="30">
        <v>0</v>
      </c>
      <c r="E29" s="107">
        <v>-2955000</v>
      </c>
    </row>
    <row r="30" spans="1:5" outlineLevel="1" x14ac:dyDescent="0.2">
      <c r="A30" s="29" t="s">
        <v>258</v>
      </c>
      <c r="B30" s="2" t="s">
        <v>259</v>
      </c>
      <c r="C30" s="30">
        <v>2291720.83</v>
      </c>
      <c r="D30" s="30">
        <v>0</v>
      </c>
      <c r="E30" s="107">
        <v>-2291720.83</v>
      </c>
    </row>
    <row r="31" spans="1:5" outlineLevel="1" x14ac:dyDescent="0.2">
      <c r="A31" s="29" t="s">
        <v>260</v>
      </c>
      <c r="B31" s="2" t="s">
        <v>261</v>
      </c>
      <c r="C31" s="30">
        <v>9817.17</v>
      </c>
      <c r="D31" s="30">
        <v>0</v>
      </c>
      <c r="E31" s="107">
        <v>-9817.17</v>
      </c>
    </row>
    <row r="32" spans="1:5" outlineLevel="1" x14ac:dyDescent="0.2">
      <c r="A32" s="29" t="s">
        <v>262</v>
      </c>
      <c r="B32" s="2" t="s">
        <v>263</v>
      </c>
      <c r="C32" s="30">
        <v>145716.82999999999</v>
      </c>
      <c r="D32" s="30">
        <v>0</v>
      </c>
      <c r="E32" s="107">
        <v>-145716.82999999999</v>
      </c>
    </row>
    <row r="33" spans="1:5" outlineLevel="1" x14ac:dyDescent="0.2">
      <c r="A33" s="29" t="s">
        <v>264</v>
      </c>
      <c r="B33" s="2" t="s">
        <v>265</v>
      </c>
      <c r="C33" s="30">
        <v>10665.9</v>
      </c>
      <c r="D33" s="30">
        <v>0</v>
      </c>
      <c r="E33" s="107">
        <v>-10665.9</v>
      </c>
    </row>
    <row r="34" spans="1:5" outlineLevel="1" x14ac:dyDescent="0.2">
      <c r="A34" s="29" t="s">
        <v>266</v>
      </c>
      <c r="B34" s="2" t="s">
        <v>267</v>
      </c>
      <c r="C34" s="30">
        <v>31350</v>
      </c>
      <c r="D34" s="30">
        <v>0</v>
      </c>
      <c r="E34" s="107">
        <v>-31350</v>
      </c>
    </row>
    <row r="35" spans="1:5" x14ac:dyDescent="0.2">
      <c r="A35" s="237" t="s">
        <v>268</v>
      </c>
      <c r="B35" s="238"/>
      <c r="C35" s="239">
        <v>5444270.7300000004</v>
      </c>
      <c r="D35" s="235">
        <v>0</v>
      </c>
      <c r="E35" s="236">
        <v>-5444270.7300000004</v>
      </c>
    </row>
    <row r="36" spans="1:5" ht="0.95" customHeight="1" outlineLevel="1" x14ac:dyDescent="0.2">
      <c r="A36" s="231"/>
      <c r="B36" s="11"/>
      <c r="C36" s="234"/>
      <c r="D36" s="232"/>
      <c r="E36" s="233"/>
    </row>
    <row r="37" spans="1:5" outlineLevel="1" x14ac:dyDescent="0.2">
      <c r="A37" s="29" t="s">
        <v>269</v>
      </c>
      <c r="B37" s="2" t="s">
        <v>270</v>
      </c>
      <c r="C37" s="30">
        <v>200000</v>
      </c>
      <c r="D37" s="30">
        <v>0</v>
      </c>
      <c r="E37" s="107">
        <v>-200000</v>
      </c>
    </row>
    <row r="38" spans="1:5" outlineLevel="1" x14ac:dyDescent="0.2">
      <c r="A38" s="29" t="s">
        <v>271</v>
      </c>
      <c r="B38" s="2" t="s">
        <v>272</v>
      </c>
      <c r="C38" s="30">
        <v>630080.93999999994</v>
      </c>
      <c r="D38" s="30">
        <v>0</v>
      </c>
      <c r="E38" s="107">
        <v>-630080.93999999994</v>
      </c>
    </row>
    <row r="39" spans="1:5" x14ac:dyDescent="0.2">
      <c r="A39" s="237" t="s">
        <v>273</v>
      </c>
      <c r="B39" s="238"/>
      <c r="C39" s="239">
        <v>830080.94</v>
      </c>
      <c r="D39" s="235">
        <v>0</v>
      </c>
      <c r="E39" s="236">
        <v>-830080.94</v>
      </c>
    </row>
    <row r="40" spans="1:5" ht="0.95" customHeight="1" outlineLevel="1" x14ac:dyDescent="0.2">
      <c r="A40" s="231"/>
      <c r="B40" s="11"/>
      <c r="C40" s="234"/>
      <c r="D40" s="232"/>
      <c r="E40" s="233"/>
    </row>
    <row r="41" spans="1:5" outlineLevel="1" x14ac:dyDescent="0.2">
      <c r="A41" s="29" t="s">
        <v>274</v>
      </c>
      <c r="B41" s="2" t="s">
        <v>275</v>
      </c>
      <c r="C41" s="30">
        <v>0</v>
      </c>
      <c r="D41" s="30">
        <v>1691007.86</v>
      </c>
      <c r="E41" s="107">
        <v>1691007.86</v>
      </c>
    </row>
    <row r="42" spans="1:5" outlineLevel="1" x14ac:dyDescent="0.2">
      <c r="A42" s="29" t="s">
        <v>276</v>
      </c>
      <c r="B42" s="2" t="s">
        <v>277</v>
      </c>
      <c r="C42" s="30">
        <v>0</v>
      </c>
      <c r="D42" s="30">
        <v>564976.82999999996</v>
      </c>
      <c r="E42" s="107">
        <v>564976.82999999996</v>
      </c>
    </row>
    <row r="43" spans="1:5" outlineLevel="1" x14ac:dyDescent="0.2">
      <c r="A43" s="29" t="s">
        <v>278</v>
      </c>
      <c r="B43" s="2" t="s">
        <v>279</v>
      </c>
      <c r="C43" s="30">
        <v>0</v>
      </c>
      <c r="D43" s="30">
        <v>13662.1</v>
      </c>
      <c r="E43" s="107">
        <v>13662.1</v>
      </c>
    </row>
    <row r="44" spans="1:5" outlineLevel="1" x14ac:dyDescent="0.2">
      <c r="A44" s="29" t="s">
        <v>280</v>
      </c>
      <c r="B44" s="2" t="s">
        <v>281</v>
      </c>
      <c r="C44" s="30">
        <v>0</v>
      </c>
      <c r="D44" s="30">
        <v>629.14</v>
      </c>
      <c r="E44" s="107">
        <v>629.14</v>
      </c>
    </row>
    <row r="45" spans="1:5" outlineLevel="1" x14ac:dyDescent="0.2">
      <c r="A45" s="29" t="s">
        <v>282</v>
      </c>
      <c r="B45" s="2" t="s">
        <v>283</v>
      </c>
      <c r="C45" s="30">
        <v>0</v>
      </c>
      <c r="D45" s="30">
        <v>2893.52</v>
      </c>
      <c r="E45" s="107">
        <v>2893.52</v>
      </c>
    </row>
    <row r="46" spans="1:5" x14ac:dyDescent="0.2">
      <c r="A46" s="237" t="s">
        <v>284</v>
      </c>
      <c r="B46" s="238"/>
      <c r="C46" s="239">
        <v>0</v>
      </c>
      <c r="D46" s="235">
        <v>2273169.4500000002</v>
      </c>
      <c r="E46" s="236">
        <v>2273169.4500000002</v>
      </c>
    </row>
    <row r="47" spans="1:5" ht="0.95" customHeight="1" outlineLevel="1" x14ac:dyDescent="0.2">
      <c r="A47" s="231"/>
      <c r="B47" s="11"/>
      <c r="C47" s="234"/>
      <c r="D47" s="232"/>
      <c r="E47" s="233"/>
    </row>
    <row r="48" spans="1:5" outlineLevel="1" x14ac:dyDescent="0.2">
      <c r="A48" s="29" t="s">
        <v>285</v>
      </c>
      <c r="B48" s="2" t="s">
        <v>286</v>
      </c>
      <c r="C48" s="30">
        <v>1139690.71</v>
      </c>
      <c r="D48" s="30">
        <v>888982.59</v>
      </c>
      <c r="E48" s="107">
        <v>-250708.12</v>
      </c>
    </row>
    <row r="49" spans="1:5" x14ac:dyDescent="0.2">
      <c r="A49" s="237" t="s">
        <v>287</v>
      </c>
      <c r="B49" s="238"/>
      <c r="C49" s="239">
        <v>1139690.71</v>
      </c>
      <c r="D49" s="235">
        <v>888982.59</v>
      </c>
      <c r="E49" s="236">
        <v>-250708.12</v>
      </c>
    </row>
    <row r="50" spans="1:5" ht="0.95" customHeight="1" outlineLevel="1" x14ac:dyDescent="0.2">
      <c r="A50" s="231"/>
      <c r="B50" s="11"/>
      <c r="C50" s="234"/>
      <c r="D50" s="232"/>
      <c r="E50" s="233"/>
    </row>
    <row r="51" spans="1:5" outlineLevel="1" x14ac:dyDescent="0.2">
      <c r="A51" s="29" t="s">
        <v>288</v>
      </c>
      <c r="B51" s="2" t="s">
        <v>289</v>
      </c>
      <c r="C51" s="30">
        <v>225340</v>
      </c>
      <c r="D51" s="30">
        <v>127540</v>
      </c>
      <c r="E51" s="107">
        <v>-97800</v>
      </c>
    </row>
    <row r="52" spans="1:5" x14ac:dyDescent="0.2">
      <c r="A52" s="237" t="s">
        <v>290</v>
      </c>
      <c r="B52" s="238"/>
      <c r="C52" s="239">
        <v>225340</v>
      </c>
      <c r="D52" s="235">
        <v>127540</v>
      </c>
      <c r="E52" s="236">
        <v>-97800</v>
      </c>
    </row>
    <row r="53" spans="1:5" ht="0.95" customHeight="1" outlineLevel="1" x14ac:dyDescent="0.2">
      <c r="A53" s="231"/>
      <c r="B53" s="11"/>
      <c r="C53" s="234"/>
      <c r="D53" s="232"/>
      <c r="E53" s="233"/>
    </row>
    <row r="54" spans="1:5" outlineLevel="1" x14ac:dyDescent="0.2">
      <c r="A54" s="29" t="s">
        <v>291</v>
      </c>
      <c r="B54" s="2" t="s">
        <v>292</v>
      </c>
      <c r="C54" s="30">
        <v>2869364.7</v>
      </c>
      <c r="D54" s="30">
        <v>1881852.48</v>
      </c>
      <c r="E54" s="107">
        <v>-987512.22</v>
      </c>
    </row>
    <row r="55" spans="1:5" x14ac:dyDescent="0.2">
      <c r="A55" s="237" t="s">
        <v>293</v>
      </c>
      <c r="B55" s="238"/>
      <c r="C55" s="239">
        <v>2869364.7</v>
      </c>
      <c r="D55" s="235">
        <v>1881852.48</v>
      </c>
      <c r="E55" s="236">
        <v>-987512.22</v>
      </c>
    </row>
    <row r="56" spans="1:5" ht="0.95" customHeight="1" outlineLevel="1" x14ac:dyDescent="0.2">
      <c r="A56" s="231"/>
      <c r="B56" s="11"/>
      <c r="C56" s="234"/>
      <c r="D56" s="232"/>
      <c r="E56" s="233"/>
    </row>
    <row r="57" spans="1:5" outlineLevel="1" x14ac:dyDescent="0.2">
      <c r="A57" s="29" t="s">
        <v>294</v>
      </c>
      <c r="B57" s="2" t="s">
        <v>295</v>
      </c>
      <c r="C57" s="30">
        <v>416555.17</v>
      </c>
      <c r="D57" s="30">
        <v>712780.13</v>
      </c>
      <c r="E57" s="107">
        <v>296224.96000000002</v>
      </c>
    </row>
    <row r="58" spans="1:5" outlineLevel="1" x14ac:dyDescent="0.2">
      <c r="A58" s="29" t="s">
        <v>296</v>
      </c>
      <c r="B58" s="2" t="s">
        <v>297</v>
      </c>
      <c r="C58" s="30">
        <v>16854.23</v>
      </c>
      <c r="D58" s="30">
        <v>39900.42</v>
      </c>
      <c r="E58" s="107">
        <v>23046.19</v>
      </c>
    </row>
    <row r="59" spans="1:5" x14ac:dyDescent="0.2">
      <c r="A59" s="237" t="s">
        <v>298</v>
      </c>
      <c r="B59" s="238"/>
      <c r="C59" s="239">
        <v>433409.4</v>
      </c>
      <c r="D59" s="235">
        <v>752680.55</v>
      </c>
      <c r="E59" s="236">
        <v>319271.15000000002</v>
      </c>
    </row>
    <row r="60" spans="1:5" ht="0.95" customHeight="1" outlineLevel="1" x14ac:dyDescent="0.2">
      <c r="A60" s="231"/>
      <c r="B60" s="11"/>
      <c r="C60" s="234"/>
      <c r="D60" s="232"/>
      <c r="E60" s="233"/>
    </row>
    <row r="61" spans="1:5" outlineLevel="1" x14ac:dyDescent="0.2">
      <c r="A61" s="29" t="s">
        <v>299</v>
      </c>
      <c r="B61" s="2" t="s">
        <v>300</v>
      </c>
      <c r="C61" s="30">
        <v>5065192.13</v>
      </c>
      <c r="D61" s="30">
        <v>695326.36</v>
      </c>
      <c r="E61" s="107">
        <v>-4369865.7699999996</v>
      </c>
    </row>
    <row r="62" spans="1:5" outlineLevel="1" x14ac:dyDescent="0.2">
      <c r="A62" s="29" t="s">
        <v>366</v>
      </c>
      <c r="B62" s="2" t="s">
        <v>367</v>
      </c>
      <c r="C62" s="30">
        <v>152402.79999999999</v>
      </c>
      <c r="D62" s="30">
        <v>0</v>
      </c>
      <c r="E62" s="107">
        <v>-152402.79999999999</v>
      </c>
    </row>
    <row r="63" spans="1:5" x14ac:dyDescent="0.2">
      <c r="A63" s="237" t="s">
        <v>301</v>
      </c>
      <c r="B63" s="238"/>
      <c r="C63" s="239">
        <v>5217594.93</v>
      </c>
      <c r="D63" s="235">
        <v>695326.36</v>
      </c>
      <c r="E63" s="236">
        <v>-4522268.57</v>
      </c>
    </row>
    <row r="64" spans="1:5" ht="0.95" customHeight="1" outlineLevel="1" x14ac:dyDescent="0.2">
      <c r="A64" s="231"/>
      <c r="B64" s="11"/>
      <c r="C64" s="234"/>
      <c r="D64" s="232"/>
      <c r="E64" s="233"/>
    </row>
    <row r="65" spans="1:5" outlineLevel="1" x14ac:dyDescent="0.2">
      <c r="A65" s="29" t="s">
        <v>302</v>
      </c>
      <c r="B65" s="2" t="s">
        <v>303</v>
      </c>
      <c r="C65" s="30">
        <v>0</v>
      </c>
      <c r="D65" s="30">
        <v>3736</v>
      </c>
      <c r="E65" s="107">
        <v>3736</v>
      </c>
    </row>
    <row r="66" spans="1:5" outlineLevel="1" x14ac:dyDescent="0.2">
      <c r="A66" s="29" t="s">
        <v>304</v>
      </c>
      <c r="B66" s="2" t="s">
        <v>305</v>
      </c>
      <c r="C66" s="30">
        <v>0</v>
      </c>
      <c r="D66" s="30">
        <v>3238</v>
      </c>
      <c r="E66" s="107">
        <v>3238</v>
      </c>
    </row>
    <row r="67" spans="1:5" x14ac:dyDescent="0.2">
      <c r="A67" s="237" t="s">
        <v>306</v>
      </c>
      <c r="B67" s="238"/>
      <c r="C67" s="239">
        <v>0</v>
      </c>
      <c r="D67" s="235">
        <v>6974</v>
      </c>
      <c r="E67" s="236">
        <v>6974</v>
      </c>
    </row>
    <row r="68" spans="1:5" ht="0.95" customHeight="1" outlineLevel="1" x14ac:dyDescent="0.2">
      <c r="A68" s="231"/>
      <c r="B68" s="11"/>
      <c r="C68" s="234"/>
      <c r="D68" s="232"/>
      <c r="E68" s="233"/>
    </row>
    <row r="69" spans="1:5" outlineLevel="1" x14ac:dyDescent="0.2">
      <c r="A69" s="29" t="s">
        <v>307</v>
      </c>
      <c r="B69" s="2" t="s">
        <v>30</v>
      </c>
      <c r="C69" s="30">
        <v>0</v>
      </c>
      <c r="D69" s="30">
        <v>5000</v>
      </c>
      <c r="E69" s="107">
        <v>5000</v>
      </c>
    </row>
    <row r="70" spans="1:5" outlineLevel="1" x14ac:dyDescent="0.2">
      <c r="A70" s="29" t="s">
        <v>308</v>
      </c>
      <c r="B70" s="2" t="s">
        <v>32</v>
      </c>
      <c r="C70" s="30">
        <v>0</v>
      </c>
      <c r="D70" s="30">
        <v>2540</v>
      </c>
      <c r="E70" s="107">
        <v>2540</v>
      </c>
    </row>
    <row r="71" spans="1:5" outlineLevel="1" x14ac:dyDescent="0.2">
      <c r="A71" s="29" t="s">
        <v>309</v>
      </c>
      <c r="B71" s="2" t="s">
        <v>34</v>
      </c>
      <c r="C71" s="30">
        <v>0</v>
      </c>
      <c r="D71" s="30">
        <v>2154</v>
      </c>
      <c r="E71" s="107">
        <v>2154</v>
      </c>
    </row>
    <row r="72" spans="1:5" x14ac:dyDescent="0.2">
      <c r="A72" s="237" t="s">
        <v>310</v>
      </c>
      <c r="B72" s="238"/>
      <c r="C72" s="239">
        <v>0</v>
      </c>
      <c r="D72" s="235">
        <v>9694</v>
      </c>
      <c r="E72" s="236">
        <v>9694</v>
      </c>
    </row>
    <row r="73" spans="1:5" ht="0.95" customHeight="1" outlineLevel="1" x14ac:dyDescent="0.2">
      <c r="A73" s="231"/>
      <c r="B73" s="11"/>
      <c r="C73" s="234"/>
      <c r="D73" s="232"/>
      <c r="E73" s="233"/>
    </row>
    <row r="74" spans="1:5" outlineLevel="1" x14ac:dyDescent="0.2">
      <c r="A74" s="29" t="s">
        <v>311</v>
      </c>
      <c r="B74" s="2" t="s">
        <v>312</v>
      </c>
      <c r="C74" s="30">
        <v>10000</v>
      </c>
      <c r="D74" s="30">
        <v>8500</v>
      </c>
      <c r="E74" s="107">
        <v>-1500</v>
      </c>
    </row>
    <row r="75" spans="1:5" outlineLevel="1" x14ac:dyDescent="0.2">
      <c r="A75" s="29" t="s">
        <v>368</v>
      </c>
      <c r="B75" s="2" t="s">
        <v>369</v>
      </c>
      <c r="C75" s="30">
        <v>0</v>
      </c>
      <c r="D75" s="30">
        <v>860.76</v>
      </c>
      <c r="E75" s="107">
        <v>860.76</v>
      </c>
    </row>
    <row r="76" spans="1:5" outlineLevel="1" x14ac:dyDescent="0.2">
      <c r="A76" s="29" t="s">
        <v>313</v>
      </c>
      <c r="B76" s="2" t="s">
        <v>314</v>
      </c>
      <c r="C76" s="30">
        <v>64076</v>
      </c>
      <c r="D76" s="30">
        <v>345897</v>
      </c>
      <c r="E76" s="107">
        <v>281821</v>
      </c>
    </row>
    <row r="77" spans="1:5" outlineLevel="1" x14ac:dyDescent="0.2">
      <c r="A77" s="29" t="s">
        <v>315</v>
      </c>
      <c r="B77" s="2" t="s">
        <v>316</v>
      </c>
      <c r="C77" s="30">
        <v>4674.37</v>
      </c>
      <c r="D77" s="30">
        <v>0</v>
      </c>
      <c r="E77" s="107">
        <v>-4674.37</v>
      </c>
    </row>
    <row r="78" spans="1:5" outlineLevel="1" x14ac:dyDescent="0.2">
      <c r="A78" s="29" t="s">
        <v>370</v>
      </c>
      <c r="B78" s="2" t="s">
        <v>371</v>
      </c>
      <c r="C78" s="30">
        <v>5152.7700000000004</v>
      </c>
      <c r="D78" s="30">
        <v>0</v>
      </c>
      <c r="E78" s="107">
        <v>-5152.7700000000004</v>
      </c>
    </row>
    <row r="79" spans="1:5" outlineLevel="1" x14ac:dyDescent="0.2">
      <c r="A79" s="29" t="s">
        <v>372</v>
      </c>
      <c r="B79" s="2" t="s">
        <v>373</v>
      </c>
      <c r="C79" s="30">
        <v>357.83</v>
      </c>
      <c r="D79" s="30">
        <v>0</v>
      </c>
      <c r="E79" s="107">
        <v>-357.83</v>
      </c>
    </row>
    <row r="80" spans="1:5" outlineLevel="1" x14ac:dyDescent="0.2">
      <c r="A80" s="29" t="s">
        <v>374</v>
      </c>
      <c r="B80" s="2" t="s">
        <v>375</v>
      </c>
      <c r="C80" s="30">
        <v>90385.36</v>
      </c>
      <c r="D80" s="30">
        <v>0</v>
      </c>
      <c r="E80" s="107">
        <v>-90385.36</v>
      </c>
    </row>
    <row r="81" spans="1:5" outlineLevel="1" x14ac:dyDescent="0.2">
      <c r="A81" s="29" t="s">
        <v>376</v>
      </c>
      <c r="B81" s="2" t="s">
        <v>377</v>
      </c>
      <c r="C81" s="30">
        <v>860.76</v>
      </c>
      <c r="D81" s="30">
        <v>0</v>
      </c>
      <c r="E81" s="107">
        <v>-860.76</v>
      </c>
    </row>
    <row r="82" spans="1:5" outlineLevel="1" x14ac:dyDescent="0.2">
      <c r="A82" s="29" t="s">
        <v>317</v>
      </c>
      <c r="B82" s="2" t="s">
        <v>318</v>
      </c>
      <c r="C82" s="30">
        <v>0</v>
      </c>
      <c r="D82" s="30">
        <v>5194</v>
      </c>
      <c r="E82" s="107">
        <v>5194</v>
      </c>
    </row>
    <row r="83" spans="1:5" outlineLevel="1" x14ac:dyDescent="0.2">
      <c r="A83" s="29" t="s">
        <v>378</v>
      </c>
      <c r="B83" s="2" t="s">
        <v>379</v>
      </c>
      <c r="C83" s="30">
        <v>0</v>
      </c>
      <c r="D83" s="30">
        <v>4822.04</v>
      </c>
      <c r="E83" s="107">
        <v>4822.04</v>
      </c>
    </row>
    <row r="84" spans="1:5" outlineLevel="1" x14ac:dyDescent="0.2">
      <c r="A84" s="29" t="s">
        <v>380</v>
      </c>
      <c r="B84" s="2" t="s">
        <v>381</v>
      </c>
      <c r="C84" s="30">
        <v>0</v>
      </c>
      <c r="D84" s="30">
        <v>815584.46</v>
      </c>
      <c r="E84" s="107">
        <v>815584.46</v>
      </c>
    </row>
    <row r="85" spans="1:5" x14ac:dyDescent="0.2">
      <c r="A85" s="237" t="s">
        <v>319</v>
      </c>
      <c r="B85" s="238"/>
      <c r="C85" s="239">
        <v>175507.09</v>
      </c>
      <c r="D85" s="235">
        <v>1180858.26</v>
      </c>
      <c r="E85" s="236">
        <v>1005351.17</v>
      </c>
    </row>
    <row r="86" spans="1:5" ht="0.95" customHeight="1" outlineLevel="1" x14ac:dyDescent="0.2">
      <c r="A86" s="231"/>
      <c r="B86" s="11"/>
      <c r="C86" s="234"/>
      <c r="D86" s="232"/>
      <c r="E86" s="233"/>
    </row>
    <row r="87" spans="1:5" outlineLevel="1" x14ac:dyDescent="0.2">
      <c r="A87" s="29" t="s">
        <v>320</v>
      </c>
      <c r="B87" s="2" t="s">
        <v>321</v>
      </c>
      <c r="C87" s="30">
        <v>500000</v>
      </c>
      <c r="D87" s="30">
        <v>0</v>
      </c>
      <c r="E87" s="107">
        <v>-500000</v>
      </c>
    </row>
    <row r="88" spans="1:5" outlineLevel="1" x14ac:dyDescent="0.2">
      <c r="A88" s="29" t="s">
        <v>322</v>
      </c>
      <c r="B88" s="2" t="s">
        <v>323</v>
      </c>
      <c r="C88" s="30">
        <v>45200</v>
      </c>
      <c r="D88" s="30">
        <v>45200</v>
      </c>
      <c r="E88" s="107">
        <v>0</v>
      </c>
    </row>
    <row r="89" spans="1:5" outlineLevel="1" x14ac:dyDescent="0.2">
      <c r="A89" s="29" t="s">
        <v>324</v>
      </c>
      <c r="B89" s="2" t="s">
        <v>325</v>
      </c>
      <c r="C89" s="30">
        <v>70560</v>
      </c>
      <c r="D89" s="30">
        <v>70560</v>
      </c>
      <c r="E89" s="107">
        <v>0</v>
      </c>
    </row>
    <row r="90" spans="1:5" x14ac:dyDescent="0.2">
      <c r="A90" s="237" t="s">
        <v>326</v>
      </c>
      <c r="B90" s="238"/>
      <c r="C90" s="239">
        <v>615760</v>
      </c>
      <c r="D90" s="235">
        <v>115760</v>
      </c>
      <c r="E90" s="236">
        <v>-500000</v>
      </c>
    </row>
    <row r="91" spans="1:5" ht="0.95" customHeight="1" outlineLevel="1" x14ac:dyDescent="0.2">
      <c r="A91" s="231"/>
      <c r="B91" s="11"/>
      <c r="C91" s="234"/>
      <c r="D91" s="232"/>
      <c r="E91" s="233"/>
    </row>
    <row r="92" spans="1:5" outlineLevel="1" x14ac:dyDescent="0.2">
      <c r="A92" s="29" t="s">
        <v>327</v>
      </c>
      <c r="B92" s="2" t="s">
        <v>328</v>
      </c>
      <c r="C92" s="30">
        <v>0</v>
      </c>
      <c r="D92" s="30">
        <v>90592.66</v>
      </c>
      <c r="E92" s="107">
        <v>90592.66</v>
      </c>
    </row>
    <row r="93" spans="1:5" x14ac:dyDescent="0.2">
      <c r="A93" s="237" t="s">
        <v>329</v>
      </c>
      <c r="B93" s="238"/>
      <c r="C93" s="239">
        <v>0</v>
      </c>
      <c r="D93" s="235">
        <v>90592.66</v>
      </c>
      <c r="E93" s="236">
        <v>90592.66</v>
      </c>
    </row>
    <row r="94" spans="1:5" ht="0.95" customHeight="1" outlineLevel="1" x14ac:dyDescent="0.2">
      <c r="A94" s="231"/>
      <c r="B94" s="11"/>
      <c r="C94" s="234"/>
      <c r="D94" s="232"/>
      <c r="E94" s="233"/>
    </row>
    <row r="95" spans="1:5" outlineLevel="1" x14ac:dyDescent="0.2">
      <c r="A95" s="29" t="s">
        <v>330</v>
      </c>
      <c r="B95" s="2" t="s">
        <v>1</v>
      </c>
      <c r="C95" s="30">
        <v>109446.05</v>
      </c>
      <c r="D95" s="30">
        <v>109446.05</v>
      </c>
      <c r="E95" s="107">
        <v>0</v>
      </c>
    </row>
    <row r="96" spans="1:5" outlineLevel="1" x14ac:dyDescent="0.2">
      <c r="A96" s="29" t="s">
        <v>331</v>
      </c>
      <c r="B96" s="2" t="s">
        <v>332</v>
      </c>
      <c r="C96" s="30">
        <v>292264.55</v>
      </c>
      <c r="D96" s="30">
        <v>64192.97</v>
      </c>
      <c r="E96" s="107">
        <v>-228071.58</v>
      </c>
    </row>
    <row r="97" spans="1:5" outlineLevel="1" x14ac:dyDescent="0.2">
      <c r="A97" s="29" t="s">
        <v>333</v>
      </c>
      <c r="B97" s="2" t="s">
        <v>334</v>
      </c>
      <c r="C97" s="30">
        <v>583599.23</v>
      </c>
      <c r="D97" s="30">
        <v>431844.43</v>
      </c>
      <c r="E97" s="107">
        <v>-151754.79999999999</v>
      </c>
    </row>
    <row r="98" spans="1:5" x14ac:dyDescent="0.2">
      <c r="A98" s="237" t="s">
        <v>335</v>
      </c>
      <c r="B98" s="238"/>
      <c r="C98" s="239">
        <v>985309.83</v>
      </c>
      <c r="D98" s="235">
        <v>605483.44999999995</v>
      </c>
      <c r="E98" s="236">
        <v>-379826.38</v>
      </c>
    </row>
    <row r="99" spans="1:5" ht="0.95" customHeight="1" outlineLevel="1" x14ac:dyDescent="0.2">
      <c r="A99" s="231"/>
      <c r="B99" s="11"/>
      <c r="C99" s="234"/>
      <c r="D99" s="232"/>
      <c r="E99" s="233"/>
    </row>
    <row r="100" spans="1:5" outlineLevel="1" x14ac:dyDescent="0.2">
      <c r="A100" s="29" t="s">
        <v>336</v>
      </c>
      <c r="B100" s="2" t="s">
        <v>337</v>
      </c>
      <c r="C100" s="30">
        <v>12019.2</v>
      </c>
      <c r="D100" s="30">
        <v>460</v>
      </c>
      <c r="E100" s="107">
        <v>-11559.2</v>
      </c>
    </row>
    <row r="101" spans="1:5" x14ac:dyDescent="0.2">
      <c r="A101" s="237" t="s">
        <v>338</v>
      </c>
      <c r="B101" s="238"/>
      <c r="C101" s="239">
        <v>12019.2</v>
      </c>
      <c r="D101" s="235">
        <v>460</v>
      </c>
      <c r="E101" s="236">
        <v>-11559.2</v>
      </c>
    </row>
    <row r="102" spans="1:5" ht="0.95" customHeight="1" outlineLevel="1" x14ac:dyDescent="0.2">
      <c r="A102" s="231"/>
      <c r="B102" s="11"/>
      <c r="C102" s="234"/>
      <c r="D102" s="232"/>
      <c r="E102" s="233"/>
    </row>
    <row r="103" spans="1:5" outlineLevel="1" x14ac:dyDescent="0.2">
      <c r="A103" s="29" t="s">
        <v>339</v>
      </c>
      <c r="B103" s="2" t="s">
        <v>340</v>
      </c>
      <c r="C103" s="30">
        <v>3500</v>
      </c>
      <c r="D103" s="30">
        <v>3500</v>
      </c>
      <c r="E103" s="107">
        <v>0</v>
      </c>
    </row>
    <row r="104" spans="1:5" x14ac:dyDescent="0.2">
      <c r="A104" s="237" t="s">
        <v>341</v>
      </c>
      <c r="B104" s="238"/>
      <c r="C104" s="239">
        <v>3500</v>
      </c>
      <c r="D104" s="235">
        <v>3500</v>
      </c>
      <c r="E104" s="236">
        <v>0</v>
      </c>
    </row>
    <row r="105" spans="1:5" ht="0.95" customHeight="1" outlineLevel="1" x14ac:dyDescent="0.2">
      <c r="A105" s="231"/>
      <c r="B105" s="11"/>
      <c r="C105" s="234"/>
      <c r="D105" s="232"/>
      <c r="E105" s="233"/>
    </row>
    <row r="106" spans="1:5" outlineLevel="1" x14ac:dyDescent="0.2">
      <c r="A106" s="29" t="s">
        <v>44</v>
      </c>
      <c r="B106" s="2" t="s">
        <v>45</v>
      </c>
      <c r="C106" s="30">
        <v>44063.37</v>
      </c>
      <c r="D106" s="30">
        <v>0</v>
      </c>
      <c r="E106" s="107">
        <v>-44063.37</v>
      </c>
    </row>
    <row r="107" spans="1:5" outlineLevel="1" x14ac:dyDescent="0.2">
      <c r="A107" s="29" t="s">
        <v>382</v>
      </c>
      <c r="B107" s="2" t="s">
        <v>383</v>
      </c>
      <c r="C107" s="30">
        <v>3578.3</v>
      </c>
      <c r="D107" s="30">
        <v>0</v>
      </c>
      <c r="E107" s="107">
        <v>-3578.3</v>
      </c>
    </row>
    <row r="108" spans="1:5" outlineLevel="1" x14ac:dyDescent="0.2">
      <c r="A108" s="29" t="s">
        <v>384</v>
      </c>
      <c r="B108" s="2" t="s">
        <v>385</v>
      </c>
      <c r="C108" s="30">
        <v>160211.76999999999</v>
      </c>
      <c r="D108" s="30">
        <v>0</v>
      </c>
      <c r="E108" s="107">
        <v>-160211.76999999999</v>
      </c>
    </row>
    <row r="109" spans="1:5" outlineLevel="1" x14ac:dyDescent="0.2">
      <c r="A109" s="29" t="s">
        <v>46</v>
      </c>
      <c r="B109" s="2" t="s">
        <v>47</v>
      </c>
      <c r="C109" s="30">
        <v>4303.82</v>
      </c>
      <c r="D109" s="30">
        <v>0</v>
      </c>
      <c r="E109" s="107">
        <v>-4303.82</v>
      </c>
    </row>
    <row r="110" spans="1:5" outlineLevel="1" x14ac:dyDescent="0.2">
      <c r="A110" s="29" t="s">
        <v>48</v>
      </c>
      <c r="B110" s="2" t="s">
        <v>49</v>
      </c>
      <c r="C110" s="30">
        <v>2770835.07</v>
      </c>
      <c r="D110" s="30">
        <v>1238568.54</v>
      </c>
      <c r="E110" s="107">
        <v>-1532266.53</v>
      </c>
    </row>
    <row r="111" spans="1:5" outlineLevel="1" x14ac:dyDescent="0.2">
      <c r="A111" s="29" t="s">
        <v>50</v>
      </c>
      <c r="B111" s="2" t="s">
        <v>51</v>
      </c>
      <c r="C111" s="30">
        <v>111196.03</v>
      </c>
      <c r="D111" s="30">
        <v>0</v>
      </c>
      <c r="E111" s="107">
        <v>-111196.03</v>
      </c>
    </row>
    <row r="112" spans="1:5" outlineLevel="1" x14ac:dyDescent="0.2">
      <c r="A112" s="29" t="s">
        <v>52</v>
      </c>
      <c r="B112" s="2" t="s">
        <v>53</v>
      </c>
      <c r="C112" s="30">
        <v>7192.15</v>
      </c>
      <c r="D112" s="30">
        <v>0</v>
      </c>
      <c r="E112" s="107">
        <v>-7192.15</v>
      </c>
    </row>
    <row r="113" spans="1:5" outlineLevel="1" x14ac:dyDescent="0.2">
      <c r="A113" s="29" t="s">
        <v>54</v>
      </c>
      <c r="B113" s="2" t="s">
        <v>55</v>
      </c>
      <c r="C113" s="30">
        <v>19326.05</v>
      </c>
      <c r="D113" s="30">
        <v>0</v>
      </c>
      <c r="E113" s="107">
        <v>-19326.05</v>
      </c>
    </row>
    <row r="114" spans="1:5" outlineLevel="1" x14ac:dyDescent="0.2">
      <c r="A114" s="29" t="s">
        <v>56</v>
      </c>
      <c r="B114" s="2" t="s">
        <v>57</v>
      </c>
      <c r="C114" s="30">
        <v>82723.149999999994</v>
      </c>
      <c r="D114" s="30">
        <v>0</v>
      </c>
      <c r="E114" s="107">
        <v>-82723.149999999994</v>
      </c>
    </row>
    <row r="115" spans="1:5" x14ac:dyDescent="0.2">
      <c r="A115" s="237" t="s">
        <v>342</v>
      </c>
      <c r="B115" s="238"/>
      <c r="C115" s="239">
        <v>3203429.71</v>
      </c>
      <c r="D115" s="235">
        <v>1238568.54</v>
      </c>
      <c r="E115" s="236">
        <v>-1964861.17</v>
      </c>
    </row>
    <row r="116" spans="1:5" ht="0.95" customHeight="1" outlineLevel="1" x14ac:dyDescent="0.2">
      <c r="A116" s="231"/>
      <c r="B116" s="11"/>
      <c r="C116" s="234"/>
      <c r="D116" s="232"/>
      <c r="E116" s="233"/>
    </row>
    <row r="117" spans="1:5" outlineLevel="1" x14ac:dyDescent="0.2">
      <c r="A117" s="29" t="s">
        <v>58</v>
      </c>
      <c r="B117" s="2" t="s">
        <v>59</v>
      </c>
      <c r="C117" s="30">
        <v>69777.8</v>
      </c>
      <c r="D117" s="30">
        <v>0</v>
      </c>
      <c r="E117" s="107">
        <v>-69777.8</v>
      </c>
    </row>
    <row r="118" spans="1:5" outlineLevel="1" x14ac:dyDescent="0.2">
      <c r="A118" s="29" t="s">
        <v>60</v>
      </c>
      <c r="B118" s="2" t="s">
        <v>61</v>
      </c>
      <c r="C118" s="30">
        <v>14949.99</v>
      </c>
      <c r="D118" s="30">
        <v>0</v>
      </c>
      <c r="E118" s="107">
        <v>-14949.99</v>
      </c>
    </row>
    <row r="119" spans="1:5" outlineLevel="1" x14ac:dyDescent="0.2">
      <c r="A119" s="29" t="s">
        <v>62</v>
      </c>
      <c r="B119" s="2" t="s">
        <v>63</v>
      </c>
      <c r="C119" s="30">
        <v>9878.52</v>
      </c>
      <c r="D119" s="30">
        <v>0</v>
      </c>
      <c r="E119" s="107">
        <v>-9878.52</v>
      </c>
    </row>
    <row r="120" spans="1:5" outlineLevel="1" x14ac:dyDescent="0.2">
      <c r="A120" s="29" t="s">
        <v>64</v>
      </c>
      <c r="B120" s="2" t="s">
        <v>65</v>
      </c>
      <c r="C120" s="30">
        <v>18711.72</v>
      </c>
      <c r="D120" s="30">
        <v>0</v>
      </c>
      <c r="E120" s="107">
        <v>-18711.72</v>
      </c>
    </row>
    <row r="121" spans="1:5" outlineLevel="1" x14ac:dyDescent="0.2">
      <c r="A121" s="29" t="s">
        <v>66</v>
      </c>
      <c r="B121" s="2" t="s">
        <v>67</v>
      </c>
      <c r="C121" s="30">
        <v>1803.71</v>
      </c>
      <c r="D121" s="30">
        <v>0</v>
      </c>
      <c r="E121" s="107">
        <v>-1803.71</v>
      </c>
    </row>
    <row r="122" spans="1:5" outlineLevel="1" x14ac:dyDescent="0.2">
      <c r="A122" s="29" t="s">
        <v>68</v>
      </c>
      <c r="B122" s="2" t="s">
        <v>69</v>
      </c>
      <c r="C122" s="30">
        <v>545.17999999999995</v>
      </c>
      <c r="D122" s="30">
        <v>0</v>
      </c>
      <c r="E122" s="107">
        <v>-545.17999999999995</v>
      </c>
    </row>
    <row r="123" spans="1:5" x14ac:dyDescent="0.2">
      <c r="A123" s="237" t="s">
        <v>343</v>
      </c>
      <c r="B123" s="238"/>
      <c r="C123" s="239">
        <v>115666.92</v>
      </c>
      <c r="D123" s="235">
        <v>0</v>
      </c>
      <c r="E123" s="236">
        <v>-115666.92</v>
      </c>
    </row>
    <row r="124" spans="1:5" ht="0.95" customHeight="1" outlineLevel="1" x14ac:dyDescent="0.2">
      <c r="A124" s="231"/>
      <c r="B124" s="11"/>
      <c r="C124" s="234"/>
      <c r="D124" s="232"/>
      <c r="E124" s="233"/>
    </row>
    <row r="125" spans="1:5" outlineLevel="1" x14ac:dyDescent="0.2">
      <c r="A125" s="29" t="s">
        <v>70</v>
      </c>
      <c r="B125" s="2" t="s">
        <v>71</v>
      </c>
      <c r="C125" s="30">
        <v>2112.92</v>
      </c>
      <c r="D125" s="30">
        <v>0</v>
      </c>
      <c r="E125" s="107">
        <v>-2112.92</v>
      </c>
    </row>
    <row r="126" spans="1:5" outlineLevel="1" x14ac:dyDescent="0.2">
      <c r="A126" s="29" t="s">
        <v>386</v>
      </c>
      <c r="B126" s="2" t="s">
        <v>387</v>
      </c>
      <c r="C126" s="30">
        <v>3200</v>
      </c>
      <c r="D126" s="30">
        <v>0</v>
      </c>
      <c r="E126" s="107">
        <v>-3200</v>
      </c>
    </row>
    <row r="127" spans="1:5" outlineLevel="1" x14ac:dyDescent="0.2">
      <c r="A127" s="29" t="s">
        <v>72</v>
      </c>
      <c r="B127" s="2" t="s">
        <v>73</v>
      </c>
      <c r="C127" s="30">
        <v>460</v>
      </c>
      <c r="D127" s="30">
        <v>0</v>
      </c>
      <c r="E127" s="107">
        <v>-460</v>
      </c>
    </row>
    <row r="128" spans="1:5" outlineLevel="1" x14ac:dyDescent="0.2">
      <c r="A128" s="29" t="s">
        <v>74</v>
      </c>
      <c r="B128" s="2" t="s">
        <v>75</v>
      </c>
      <c r="C128" s="30">
        <v>14209.33</v>
      </c>
      <c r="D128" s="30">
        <v>0</v>
      </c>
      <c r="E128" s="107">
        <v>-14209.33</v>
      </c>
    </row>
    <row r="129" spans="1:5" outlineLevel="1" x14ac:dyDescent="0.2">
      <c r="A129" s="29" t="s">
        <v>76</v>
      </c>
      <c r="B129" s="2" t="s">
        <v>77</v>
      </c>
      <c r="C129" s="30">
        <v>52</v>
      </c>
      <c r="D129" s="30">
        <v>0</v>
      </c>
      <c r="E129" s="107">
        <v>-52</v>
      </c>
    </row>
    <row r="130" spans="1:5" x14ac:dyDescent="0.2">
      <c r="A130" s="237" t="s">
        <v>344</v>
      </c>
      <c r="B130" s="238"/>
      <c r="C130" s="239">
        <v>20034.25</v>
      </c>
      <c r="D130" s="235">
        <v>0</v>
      </c>
      <c r="E130" s="236">
        <v>-20034.25</v>
      </c>
    </row>
    <row r="131" spans="1:5" ht="0.95" customHeight="1" outlineLevel="1" x14ac:dyDescent="0.2">
      <c r="A131" s="231"/>
      <c r="B131" s="11"/>
      <c r="C131" s="234"/>
      <c r="D131" s="232"/>
      <c r="E131" s="233"/>
    </row>
    <row r="132" spans="1:5" outlineLevel="1" x14ac:dyDescent="0.2">
      <c r="A132" s="29" t="s">
        <v>78</v>
      </c>
      <c r="B132" s="2" t="s">
        <v>79</v>
      </c>
      <c r="C132" s="30">
        <v>3084.41</v>
      </c>
      <c r="D132" s="30">
        <v>0</v>
      </c>
      <c r="E132" s="107">
        <v>-3084.41</v>
      </c>
    </row>
    <row r="133" spans="1:5" x14ac:dyDescent="0.2">
      <c r="A133" s="237" t="s">
        <v>345</v>
      </c>
      <c r="B133" s="238"/>
      <c r="C133" s="239">
        <v>3084.41</v>
      </c>
      <c r="D133" s="235">
        <v>0</v>
      </c>
      <c r="E133" s="236">
        <v>-3084.41</v>
      </c>
    </row>
    <row r="134" spans="1:5" ht="0.95" customHeight="1" outlineLevel="1" x14ac:dyDescent="0.2">
      <c r="A134" s="231"/>
      <c r="B134" s="11"/>
      <c r="C134" s="234"/>
      <c r="D134" s="232"/>
      <c r="E134" s="233"/>
    </row>
    <row r="135" spans="1:5" outlineLevel="1" x14ac:dyDescent="0.2">
      <c r="A135" s="29" t="s">
        <v>80</v>
      </c>
      <c r="B135" s="2" t="s">
        <v>81</v>
      </c>
      <c r="C135" s="30">
        <v>11434</v>
      </c>
      <c r="D135" s="30">
        <v>0</v>
      </c>
      <c r="E135" s="107">
        <v>-11434</v>
      </c>
    </row>
    <row r="136" spans="1:5" outlineLevel="1" x14ac:dyDescent="0.2">
      <c r="A136" s="29" t="s">
        <v>82</v>
      </c>
      <c r="B136" s="2" t="s">
        <v>30</v>
      </c>
      <c r="C136" s="30">
        <v>2090</v>
      </c>
      <c r="D136" s="30">
        <v>0</v>
      </c>
      <c r="E136" s="107">
        <v>-2090</v>
      </c>
    </row>
    <row r="137" spans="1:5" outlineLevel="1" x14ac:dyDescent="0.2">
      <c r="A137" s="29" t="s">
        <v>83</v>
      </c>
      <c r="B137" s="2" t="s">
        <v>32</v>
      </c>
      <c r="C137" s="30">
        <v>1420</v>
      </c>
      <c r="D137" s="30">
        <v>0</v>
      </c>
      <c r="E137" s="107">
        <v>-1420</v>
      </c>
    </row>
    <row r="138" spans="1:5" outlineLevel="1" x14ac:dyDescent="0.2">
      <c r="A138" s="29" t="s">
        <v>84</v>
      </c>
      <c r="B138" s="2" t="s">
        <v>34</v>
      </c>
      <c r="C138" s="30">
        <v>1724</v>
      </c>
      <c r="D138" s="30">
        <v>0</v>
      </c>
      <c r="E138" s="107">
        <v>-1724</v>
      </c>
    </row>
    <row r="139" spans="1:5" x14ac:dyDescent="0.2">
      <c r="A139" s="237" t="s">
        <v>346</v>
      </c>
      <c r="B139" s="238"/>
      <c r="C139" s="239">
        <v>16668</v>
      </c>
      <c r="D139" s="235">
        <v>0</v>
      </c>
      <c r="E139" s="236">
        <v>-16668</v>
      </c>
    </row>
    <row r="140" spans="1:5" ht="0.95" customHeight="1" outlineLevel="1" x14ac:dyDescent="0.2">
      <c r="A140" s="231"/>
      <c r="B140" s="11"/>
      <c r="C140" s="234"/>
      <c r="D140" s="232"/>
      <c r="E140" s="233"/>
    </row>
    <row r="141" spans="1:5" outlineLevel="1" x14ac:dyDescent="0.2">
      <c r="A141" s="29" t="s">
        <v>85</v>
      </c>
      <c r="B141" s="2" t="s">
        <v>86</v>
      </c>
      <c r="C141" s="30">
        <v>24331.93</v>
      </c>
      <c r="D141" s="30">
        <v>0</v>
      </c>
      <c r="E141" s="107">
        <v>-24331.93</v>
      </c>
    </row>
    <row r="142" spans="1:5" outlineLevel="1" x14ac:dyDescent="0.2">
      <c r="A142" s="29" t="s">
        <v>87</v>
      </c>
      <c r="B142" s="2" t="s">
        <v>88</v>
      </c>
      <c r="C142" s="30">
        <v>31972.66</v>
      </c>
      <c r="D142" s="30">
        <v>0</v>
      </c>
      <c r="E142" s="107">
        <v>-31972.66</v>
      </c>
    </row>
    <row r="143" spans="1:5" outlineLevel="1" x14ac:dyDescent="0.2">
      <c r="A143" s="29" t="s">
        <v>89</v>
      </c>
      <c r="B143" s="2" t="s">
        <v>90</v>
      </c>
      <c r="C143" s="30">
        <v>69.44</v>
      </c>
      <c r="D143" s="30">
        <v>0</v>
      </c>
      <c r="E143" s="107">
        <v>-69.44</v>
      </c>
    </row>
    <row r="144" spans="1:5" x14ac:dyDescent="0.2">
      <c r="A144" s="237" t="s">
        <v>347</v>
      </c>
      <c r="B144" s="238"/>
      <c r="C144" s="239">
        <v>56374.03</v>
      </c>
      <c r="D144" s="235">
        <v>0</v>
      </c>
      <c r="E144" s="236">
        <v>-56374.03</v>
      </c>
    </row>
    <row r="145" spans="1:5" ht="0.95" customHeight="1" outlineLevel="1" x14ac:dyDescent="0.2">
      <c r="A145" s="231"/>
      <c r="B145" s="11"/>
      <c r="C145" s="234"/>
      <c r="D145" s="232"/>
      <c r="E145" s="233"/>
    </row>
    <row r="146" spans="1:5" outlineLevel="1" x14ac:dyDescent="0.2">
      <c r="A146" s="29" t="s">
        <v>388</v>
      </c>
      <c r="B146" s="2" t="s">
        <v>389</v>
      </c>
      <c r="C146" s="30">
        <v>0</v>
      </c>
      <c r="D146" s="30">
        <v>48220.5</v>
      </c>
      <c r="E146" s="107">
        <v>48220.5</v>
      </c>
    </row>
    <row r="147" spans="1:5" outlineLevel="1" x14ac:dyDescent="0.2">
      <c r="A147" s="29" t="s">
        <v>390</v>
      </c>
      <c r="B147" s="2" t="s">
        <v>391</v>
      </c>
      <c r="C147" s="30">
        <v>0</v>
      </c>
      <c r="D147" s="30">
        <v>3479849.04</v>
      </c>
      <c r="E147" s="107">
        <v>3479849.04</v>
      </c>
    </row>
    <row r="148" spans="1:5" outlineLevel="1" x14ac:dyDescent="0.2">
      <c r="A148" s="29" t="s">
        <v>91</v>
      </c>
      <c r="B148" s="2" t="s">
        <v>92</v>
      </c>
      <c r="C148" s="30">
        <v>0</v>
      </c>
      <c r="D148" s="30">
        <v>70594.16</v>
      </c>
      <c r="E148" s="107">
        <v>70594.16</v>
      </c>
    </row>
    <row r="149" spans="1:5" outlineLevel="1" x14ac:dyDescent="0.2">
      <c r="A149" s="29" t="s">
        <v>93</v>
      </c>
      <c r="B149" s="2" t="s">
        <v>94</v>
      </c>
      <c r="C149" s="30">
        <v>0</v>
      </c>
      <c r="D149" s="30">
        <v>46420.26</v>
      </c>
      <c r="E149" s="107">
        <v>46420.26</v>
      </c>
    </row>
    <row r="150" spans="1:5" outlineLevel="1" x14ac:dyDescent="0.2">
      <c r="A150" s="29" t="s">
        <v>95</v>
      </c>
      <c r="B150" s="2" t="s">
        <v>96</v>
      </c>
      <c r="C150" s="30">
        <v>0</v>
      </c>
      <c r="D150" s="30">
        <v>120066.13</v>
      </c>
      <c r="E150" s="107">
        <v>120066.13</v>
      </c>
    </row>
    <row r="151" spans="1:5" outlineLevel="1" x14ac:dyDescent="0.2">
      <c r="A151" s="29" t="s">
        <v>97</v>
      </c>
      <c r="B151" s="2" t="s">
        <v>98</v>
      </c>
      <c r="C151" s="30">
        <v>0</v>
      </c>
      <c r="D151" s="30">
        <v>501147.02</v>
      </c>
      <c r="E151" s="107">
        <v>501147.02</v>
      </c>
    </row>
    <row r="152" spans="1:5" outlineLevel="1" x14ac:dyDescent="0.2">
      <c r="A152" s="29" t="s">
        <v>99</v>
      </c>
      <c r="B152" s="2" t="s">
        <v>100</v>
      </c>
      <c r="C152" s="30">
        <v>0</v>
      </c>
      <c r="D152" s="30">
        <v>1000</v>
      </c>
      <c r="E152" s="107">
        <v>1000</v>
      </c>
    </row>
    <row r="153" spans="1:5" x14ac:dyDescent="0.2">
      <c r="A153" s="237" t="s">
        <v>348</v>
      </c>
      <c r="B153" s="238"/>
      <c r="C153" s="239">
        <v>0</v>
      </c>
      <c r="D153" s="235">
        <v>4267297.1100000003</v>
      </c>
      <c r="E153" s="236">
        <v>4267297.1100000003</v>
      </c>
    </row>
    <row r="154" spans="1:5" ht="0.95" customHeight="1" outlineLevel="1" x14ac:dyDescent="0.2">
      <c r="A154" s="231"/>
      <c r="B154" s="11"/>
      <c r="C154" s="234"/>
      <c r="D154" s="232"/>
      <c r="E154" s="233"/>
    </row>
    <row r="155" spans="1:5" outlineLevel="1" x14ac:dyDescent="0.2">
      <c r="A155" s="29" t="s">
        <v>101</v>
      </c>
      <c r="B155" s="2" t="s">
        <v>102</v>
      </c>
      <c r="C155" s="30">
        <v>127540</v>
      </c>
      <c r="D155" s="30">
        <v>97800</v>
      </c>
      <c r="E155" s="107">
        <v>-29740</v>
      </c>
    </row>
    <row r="156" spans="1:5" x14ac:dyDescent="0.2">
      <c r="A156" s="237" t="s">
        <v>349</v>
      </c>
      <c r="B156" s="238"/>
      <c r="C156" s="239">
        <v>127540</v>
      </c>
      <c r="D156" s="235">
        <v>97800</v>
      </c>
      <c r="E156" s="236">
        <v>-29740</v>
      </c>
    </row>
    <row r="157" spans="1:5" x14ac:dyDescent="0.2">
      <c r="A157" s="31" t="s">
        <v>2</v>
      </c>
      <c r="B157" s="32"/>
      <c r="C157" s="33">
        <v>21651869.170000002</v>
      </c>
      <c r="D157" s="27">
        <v>21651869.170000002</v>
      </c>
      <c r="E157" s="28">
        <v>0</v>
      </c>
    </row>
    <row r="158" spans="1:5" x14ac:dyDescent="0.2">
      <c r="A158" s="3"/>
      <c r="B158" s="3"/>
      <c r="C158" s="5"/>
      <c r="D158" s="5"/>
      <c r="E158" s="5"/>
    </row>
  </sheetData>
  <mergeCells count="2">
    <mergeCell ref="A1:D1"/>
    <mergeCell ref="A3:B3"/>
  </mergeCells>
  <printOptions horizontalCentered="1"/>
  <pageMargins left="0.23622047244094491" right="0.23622047244094491" top="0.27559055118110237" bottom="0.47244094488188981" header="0.31496062992125984" footer="0.31496062992125984"/>
  <pageSetup paperSize="9" scale="71" fitToHeight="2" orientation="portrait"/>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97"/>
  <sheetViews>
    <sheetView showGridLines="0" zoomScale="115" zoomScaleNormal="115" zoomScaleSheetLayoutView="100" zoomScalePageLayoutView="115" workbookViewId="0">
      <selection activeCell="I16" sqref="I16"/>
    </sheetView>
  </sheetViews>
  <sheetFormatPr baseColWidth="10" defaultColWidth="10.85546875" defaultRowHeight="14.25" x14ac:dyDescent="0.2"/>
  <cols>
    <col min="1" max="1" width="22.42578125" style="1" customWidth="1"/>
    <col min="2" max="2" width="18.140625" style="1" customWidth="1"/>
    <col min="3" max="3" width="4.28515625" style="1" customWidth="1"/>
    <col min="4" max="4" width="11.85546875" style="1" bestFit="1" customWidth="1"/>
    <col min="5" max="5" width="32.7109375" style="1" bestFit="1" customWidth="1"/>
    <col min="6" max="7" width="11.7109375" style="1" bestFit="1" customWidth="1"/>
    <col min="8" max="8" width="12.28515625" style="1" bestFit="1" customWidth="1"/>
    <col min="9" max="16384" width="10.85546875" style="1"/>
  </cols>
  <sheetData>
    <row r="1" spans="1:8" ht="41.25" customHeight="1" x14ac:dyDescent="0.2">
      <c r="A1" s="356" t="s">
        <v>432</v>
      </c>
      <c r="B1" s="356"/>
      <c r="C1" s="356"/>
      <c r="D1" s="356"/>
      <c r="E1" s="356"/>
      <c r="F1" s="356"/>
      <c r="G1" s="356"/>
      <c r="H1" s="262" t="s">
        <v>427</v>
      </c>
    </row>
    <row r="2" spans="1:8" ht="17.25" customHeight="1" x14ac:dyDescent="0.2">
      <c r="A2" s="34"/>
      <c r="B2" s="34"/>
      <c r="C2" s="34"/>
      <c r="D2" s="34"/>
      <c r="E2" s="34"/>
    </row>
    <row r="3" spans="1:8" ht="18" customHeight="1" x14ac:dyDescent="0.2">
      <c r="A3" s="35"/>
      <c r="B3" s="35"/>
      <c r="C3" s="35"/>
      <c r="D3" s="1" t="str">
        <f>_xll.Assistant.XL.RIK_AL("INF02__2_0_1,F=B='1',U='0',I='0',FN='Arial',FS='11',FC='#FFFFFF',BC='#4682B4',AH='2',AV='1',Br=[$top-$bottom],BrS='1',BrC='#000000'_1,C=Total,F=B='1',U='0',I='0',FN='Arial',FS='10',FC='#000000',BC='#F0F8FF',AH='2',AV='1'"&amp;",Br=[$top-$bottom],BrS='1',BrC='#778899'_0_0_1_1_D=38x5;INF02@L=N° Compte,E=0,G=0,T=0,P=0,F=[1001|1],Y=1,O=NF='Texte'_B='0'_U='0'_I='0'_FN='Arial'_FS='10'_FC='#000000'_BC='#FFFFFF'_AH='1'_AV='1'_Br=[$left]_BrS='1'_BrC='#"&amp;"000000'_WpT='0':L=Libellé Compte,E=0,G=0,T=0,P=0,F=[1001|3],Y=1,O=NF='Texte'_B='0'_U='0'_I='0'_FN='Arial'_FS='10'_FC='#000000'_BC='#FFFFFF'_AH='0'_AV='1'_Br=[$right]_BrS='1'_BrC='#000000'_WpT='0':L=Débit,E=1,G=0,T=0,P=0,"&amp;"F=[1082],Y=1,O=NF='Nombre'_B='0'_U='0'_I='0'_FN='Arial'_FS='10'_FC='#000000'_BC='#FFFFFF'_AH='3'_AV='1'_Br=[$left-$right]_BrS='1'_BrC='#000000'_WpT='0':L=Crédit,E=1,G=0,T=0,P=0,F=[1083],Y=1,O=NF='Nombre'_B='0'_U='0'_I='0"&amp;"'_FN='Arial'_FS='10'_FC='#000000'_BC='#FFFFFF'_AH='3'_AV='1'_Br=[$left-$right]_BrS='1'_BrC='#000000'_WpT='0':L=Solde,E=1,G=0,T=0,P=0,F=[1031],Y=1,O=NF='Nombre'_B='0'_U='0'_I='0'_FN='Arial'_FS='10'_FC='#000000'_BC='#FFFFF"&amp;"F'_AH='3'_AV='1'_Br=[$left-$right]_BrS='1'_BrC='#000000'_WpT='0':@R=A,S=1084,V=*:R=B,S=1044,V={0}:R=C,S=1000,V={1}:R=D,S=1001|1,V={2}:R=E,S=1089,V={3}:R=F,S=1012|3,V=&lt;&gt;Situation:",$B$5,$B$6,$B$7,$B$8)</f>
        <v/>
      </c>
      <c r="E3" s="35"/>
    </row>
    <row r="4" spans="1:8" ht="15" x14ac:dyDescent="0.2">
      <c r="A4" s="359" t="s">
        <v>428</v>
      </c>
      <c r="B4" s="360"/>
      <c r="D4" s="109" t="s">
        <v>107</v>
      </c>
      <c r="E4" s="108" t="s">
        <v>108</v>
      </c>
      <c r="F4" s="109" t="s">
        <v>105</v>
      </c>
      <c r="G4" s="109" t="s">
        <v>106</v>
      </c>
      <c r="H4" s="111" t="s">
        <v>0</v>
      </c>
    </row>
    <row r="5" spans="1:8" ht="15" x14ac:dyDescent="0.2">
      <c r="A5" s="263" t="s">
        <v>433</v>
      </c>
      <c r="B5" s="175" t="s">
        <v>551</v>
      </c>
      <c r="D5" s="29" t="s">
        <v>44</v>
      </c>
      <c r="E5" s="110" t="s">
        <v>45</v>
      </c>
      <c r="F5" s="30">
        <v>44063.37</v>
      </c>
      <c r="G5" s="30">
        <v>0</v>
      </c>
      <c r="H5" s="107">
        <v>-44063.37</v>
      </c>
    </row>
    <row r="6" spans="1:8" ht="15" x14ac:dyDescent="0.2">
      <c r="A6" s="263" t="s">
        <v>429</v>
      </c>
      <c r="B6" s="175" t="s">
        <v>4</v>
      </c>
      <c r="D6" s="29" t="s">
        <v>382</v>
      </c>
      <c r="E6" s="110" t="s">
        <v>383</v>
      </c>
      <c r="F6" s="30">
        <v>3578.3</v>
      </c>
      <c r="G6" s="30">
        <v>0</v>
      </c>
      <c r="H6" s="107">
        <v>-3578.3</v>
      </c>
    </row>
    <row r="7" spans="1:8" ht="15" x14ac:dyDescent="0.2">
      <c r="A7" s="263" t="s">
        <v>434</v>
      </c>
      <c r="B7" s="175" t="s">
        <v>216</v>
      </c>
      <c r="D7" s="29" t="s">
        <v>384</v>
      </c>
      <c r="E7" s="110" t="s">
        <v>385</v>
      </c>
      <c r="F7" s="30">
        <v>160211.76999999999</v>
      </c>
      <c r="G7" s="30">
        <v>0</v>
      </c>
      <c r="H7" s="107">
        <v>-160211.76999999999</v>
      </c>
    </row>
    <row r="8" spans="1:8" ht="15" x14ac:dyDescent="0.2">
      <c r="A8" s="264" t="s">
        <v>435</v>
      </c>
      <c r="B8" s="176" t="s">
        <v>364</v>
      </c>
      <c r="D8" s="29" t="s">
        <v>46</v>
      </c>
      <c r="E8" s="110" t="s">
        <v>47</v>
      </c>
      <c r="F8" s="30">
        <v>4303.82</v>
      </c>
      <c r="G8" s="30">
        <v>0</v>
      </c>
      <c r="H8" s="107">
        <v>-4303.82</v>
      </c>
    </row>
    <row r="9" spans="1:8" x14ac:dyDescent="0.2">
      <c r="A9" s="3"/>
      <c r="B9" s="3"/>
      <c r="D9" s="29" t="s">
        <v>48</v>
      </c>
      <c r="E9" s="110" t="s">
        <v>49</v>
      </c>
      <c r="F9" s="30">
        <v>2770835.07</v>
      </c>
      <c r="G9" s="30">
        <v>1238568.54</v>
      </c>
      <c r="H9" s="107">
        <v>-1532266.53</v>
      </c>
    </row>
    <row r="10" spans="1:8" x14ac:dyDescent="0.2">
      <c r="D10" s="29" t="s">
        <v>50</v>
      </c>
      <c r="E10" s="110" t="s">
        <v>51</v>
      </c>
      <c r="F10" s="30">
        <v>111196.03</v>
      </c>
      <c r="G10" s="30">
        <v>0</v>
      </c>
      <c r="H10" s="107">
        <v>-111196.03</v>
      </c>
    </row>
    <row r="11" spans="1:8" x14ac:dyDescent="0.2">
      <c r="A11" s="3"/>
      <c r="B11" s="3"/>
      <c r="C11" s="5"/>
      <c r="D11" s="29" t="s">
        <v>52</v>
      </c>
      <c r="E11" s="110" t="s">
        <v>53</v>
      </c>
      <c r="F11" s="30">
        <v>7192.15</v>
      </c>
      <c r="G11" s="30">
        <v>0</v>
      </c>
      <c r="H11" s="107">
        <v>-7192.15</v>
      </c>
    </row>
    <row r="12" spans="1:8" x14ac:dyDescent="0.2">
      <c r="D12" s="29" t="s">
        <v>54</v>
      </c>
      <c r="E12" s="110" t="s">
        <v>55</v>
      </c>
      <c r="F12" s="30">
        <v>19326.05</v>
      </c>
      <c r="G12" s="30">
        <v>0</v>
      </c>
      <c r="H12" s="107">
        <v>-19326.05</v>
      </c>
    </row>
    <row r="13" spans="1:8" x14ac:dyDescent="0.2">
      <c r="D13" s="29" t="s">
        <v>56</v>
      </c>
      <c r="E13" s="110" t="s">
        <v>57</v>
      </c>
      <c r="F13" s="30">
        <v>82723.149999999994</v>
      </c>
      <c r="G13" s="30">
        <v>0</v>
      </c>
      <c r="H13" s="107">
        <v>-82723.149999999994</v>
      </c>
    </row>
    <row r="14" spans="1:8" x14ac:dyDescent="0.2">
      <c r="D14" s="29" t="s">
        <v>58</v>
      </c>
      <c r="E14" s="110" t="s">
        <v>59</v>
      </c>
      <c r="F14" s="30">
        <v>69777.8</v>
      </c>
      <c r="G14" s="30">
        <v>0</v>
      </c>
      <c r="H14" s="107">
        <v>-69777.8</v>
      </c>
    </row>
    <row r="15" spans="1:8" x14ac:dyDescent="0.2">
      <c r="D15" s="29" t="s">
        <v>60</v>
      </c>
      <c r="E15" s="110" t="s">
        <v>61</v>
      </c>
      <c r="F15" s="30">
        <v>14949.99</v>
      </c>
      <c r="G15" s="30">
        <v>0</v>
      </c>
      <c r="H15" s="107">
        <v>-14949.99</v>
      </c>
    </row>
    <row r="16" spans="1:8" x14ac:dyDescent="0.2">
      <c r="D16" s="29" t="s">
        <v>62</v>
      </c>
      <c r="E16" s="110" t="s">
        <v>63</v>
      </c>
      <c r="F16" s="30">
        <v>9878.52</v>
      </c>
      <c r="G16" s="30">
        <v>0</v>
      </c>
      <c r="H16" s="107">
        <v>-9878.52</v>
      </c>
    </row>
    <row r="17" spans="4:8" x14ac:dyDescent="0.2">
      <c r="D17" s="29" t="s">
        <v>64</v>
      </c>
      <c r="E17" s="110" t="s">
        <v>65</v>
      </c>
      <c r="F17" s="30">
        <v>18711.72</v>
      </c>
      <c r="G17" s="30">
        <v>0</v>
      </c>
      <c r="H17" s="107">
        <v>-18711.72</v>
      </c>
    </row>
    <row r="18" spans="4:8" x14ac:dyDescent="0.2">
      <c r="D18" s="29" t="s">
        <v>66</v>
      </c>
      <c r="E18" s="110" t="s">
        <v>67</v>
      </c>
      <c r="F18" s="30">
        <v>1803.71</v>
      </c>
      <c r="G18" s="30">
        <v>0</v>
      </c>
      <c r="H18" s="107">
        <v>-1803.71</v>
      </c>
    </row>
    <row r="19" spans="4:8" x14ac:dyDescent="0.2">
      <c r="D19" s="29" t="s">
        <v>68</v>
      </c>
      <c r="E19" s="110" t="s">
        <v>69</v>
      </c>
      <c r="F19" s="30">
        <v>545.17999999999995</v>
      </c>
      <c r="G19" s="30">
        <v>0</v>
      </c>
      <c r="H19" s="107">
        <v>-545.17999999999995</v>
      </c>
    </row>
    <row r="20" spans="4:8" x14ac:dyDescent="0.2">
      <c r="D20" s="29" t="s">
        <v>70</v>
      </c>
      <c r="E20" s="110" t="s">
        <v>71</v>
      </c>
      <c r="F20" s="30">
        <v>2112.92</v>
      </c>
      <c r="G20" s="30">
        <v>0</v>
      </c>
      <c r="H20" s="107">
        <v>-2112.92</v>
      </c>
    </row>
    <row r="21" spans="4:8" x14ac:dyDescent="0.2">
      <c r="D21" s="29" t="s">
        <v>386</v>
      </c>
      <c r="E21" s="110" t="s">
        <v>387</v>
      </c>
      <c r="F21" s="30">
        <v>3200</v>
      </c>
      <c r="G21" s="30">
        <v>0</v>
      </c>
      <c r="H21" s="107">
        <v>-3200</v>
      </c>
    </row>
    <row r="22" spans="4:8" x14ac:dyDescent="0.2">
      <c r="D22" s="29" t="s">
        <v>72</v>
      </c>
      <c r="E22" s="110" t="s">
        <v>73</v>
      </c>
      <c r="F22" s="30">
        <v>460</v>
      </c>
      <c r="G22" s="30">
        <v>0</v>
      </c>
      <c r="H22" s="107">
        <v>-460</v>
      </c>
    </row>
    <row r="23" spans="4:8" x14ac:dyDescent="0.2">
      <c r="D23" s="29" t="s">
        <v>74</v>
      </c>
      <c r="E23" s="110" t="s">
        <v>75</v>
      </c>
      <c r="F23" s="30">
        <v>14209.33</v>
      </c>
      <c r="G23" s="30">
        <v>0</v>
      </c>
      <c r="H23" s="107">
        <v>-14209.33</v>
      </c>
    </row>
    <row r="24" spans="4:8" x14ac:dyDescent="0.2">
      <c r="D24" s="29" t="s">
        <v>76</v>
      </c>
      <c r="E24" s="110" t="s">
        <v>77</v>
      </c>
      <c r="F24" s="30">
        <v>52</v>
      </c>
      <c r="G24" s="30">
        <v>0</v>
      </c>
      <c r="H24" s="107">
        <v>-52</v>
      </c>
    </row>
    <row r="25" spans="4:8" x14ac:dyDescent="0.2">
      <c r="D25" s="29" t="s">
        <v>78</v>
      </c>
      <c r="E25" s="110" t="s">
        <v>79</v>
      </c>
      <c r="F25" s="30">
        <v>3084.41</v>
      </c>
      <c r="G25" s="30">
        <v>0</v>
      </c>
      <c r="H25" s="107">
        <v>-3084.41</v>
      </c>
    </row>
    <row r="26" spans="4:8" x14ac:dyDescent="0.2">
      <c r="D26" s="29" t="s">
        <v>80</v>
      </c>
      <c r="E26" s="110" t="s">
        <v>81</v>
      </c>
      <c r="F26" s="30">
        <v>11434</v>
      </c>
      <c r="G26" s="30">
        <v>0</v>
      </c>
      <c r="H26" s="107">
        <v>-11434</v>
      </c>
    </row>
    <row r="27" spans="4:8" x14ac:dyDescent="0.2">
      <c r="D27" s="29" t="s">
        <v>82</v>
      </c>
      <c r="E27" s="110" t="s">
        <v>30</v>
      </c>
      <c r="F27" s="30">
        <v>2090</v>
      </c>
      <c r="G27" s="30">
        <v>0</v>
      </c>
      <c r="H27" s="107">
        <v>-2090</v>
      </c>
    </row>
    <row r="28" spans="4:8" x14ac:dyDescent="0.2">
      <c r="D28" s="29" t="s">
        <v>83</v>
      </c>
      <c r="E28" s="110" t="s">
        <v>32</v>
      </c>
      <c r="F28" s="30">
        <v>1420</v>
      </c>
      <c r="G28" s="30">
        <v>0</v>
      </c>
      <c r="H28" s="107">
        <v>-1420</v>
      </c>
    </row>
    <row r="29" spans="4:8" x14ac:dyDescent="0.2">
      <c r="D29" s="29" t="s">
        <v>84</v>
      </c>
      <c r="E29" s="110" t="s">
        <v>34</v>
      </c>
      <c r="F29" s="30">
        <v>1724</v>
      </c>
      <c r="G29" s="30">
        <v>0</v>
      </c>
      <c r="H29" s="107">
        <v>-1724</v>
      </c>
    </row>
    <row r="30" spans="4:8" x14ac:dyDescent="0.2">
      <c r="D30" s="29" t="s">
        <v>85</v>
      </c>
      <c r="E30" s="110" t="s">
        <v>86</v>
      </c>
      <c r="F30" s="30">
        <v>24331.93</v>
      </c>
      <c r="G30" s="30">
        <v>0</v>
      </c>
      <c r="H30" s="107">
        <v>-24331.93</v>
      </c>
    </row>
    <row r="31" spans="4:8" x14ac:dyDescent="0.2">
      <c r="D31" s="29" t="s">
        <v>87</v>
      </c>
      <c r="E31" s="110" t="s">
        <v>88</v>
      </c>
      <c r="F31" s="30">
        <v>31972.66</v>
      </c>
      <c r="G31" s="30">
        <v>0</v>
      </c>
      <c r="H31" s="107">
        <v>-31972.66</v>
      </c>
    </row>
    <row r="32" spans="4:8" x14ac:dyDescent="0.2">
      <c r="D32" s="29" t="s">
        <v>89</v>
      </c>
      <c r="E32" s="110" t="s">
        <v>90</v>
      </c>
      <c r="F32" s="30">
        <v>69.44</v>
      </c>
      <c r="G32" s="30">
        <v>0</v>
      </c>
      <c r="H32" s="107">
        <v>-69.44</v>
      </c>
    </row>
    <row r="33" spans="4:8" x14ac:dyDescent="0.2">
      <c r="D33" s="29" t="s">
        <v>388</v>
      </c>
      <c r="E33" s="110" t="s">
        <v>389</v>
      </c>
      <c r="F33" s="30">
        <v>0</v>
      </c>
      <c r="G33" s="30">
        <v>48220.5</v>
      </c>
      <c r="H33" s="107">
        <v>48220.5</v>
      </c>
    </row>
    <row r="34" spans="4:8" x14ac:dyDescent="0.2">
      <c r="D34" s="29" t="s">
        <v>390</v>
      </c>
      <c r="E34" s="110" t="s">
        <v>391</v>
      </c>
      <c r="F34" s="30">
        <v>0</v>
      </c>
      <c r="G34" s="30">
        <v>3479849.04</v>
      </c>
      <c r="H34" s="107">
        <v>3479849.04</v>
      </c>
    </row>
    <row r="35" spans="4:8" x14ac:dyDescent="0.2">
      <c r="D35" s="29" t="s">
        <v>91</v>
      </c>
      <c r="E35" s="110" t="s">
        <v>92</v>
      </c>
      <c r="F35" s="30">
        <v>0</v>
      </c>
      <c r="G35" s="30">
        <v>70594.16</v>
      </c>
      <c r="H35" s="107">
        <v>70594.16</v>
      </c>
    </row>
    <row r="36" spans="4:8" x14ac:dyDescent="0.2">
      <c r="D36" s="29" t="s">
        <v>93</v>
      </c>
      <c r="E36" s="110" t="s">
        <v>94</v>
      </c>
      <c r="F36" s="30">
        <v>0</v>
      </c>
      <c r="G36" s="30">
        <v>46420.26</v>
      </c>
      <c r="H36" s="107">
        <v>46420.26</v>
      </c>
    </row>
    <row r="37" spans="4:8" x14ac:dyDescent="0.2">
      <c r="D37" s="29" t="s">
        <v>95</v>
      </c>
      <c r="E37" s="110" t="s">
        <v>96</v>
      </c>
      <c r="F37" s="30">
        <v>0</v>
      </c>
      <c r="G37" s="30">
        <v>120066.13</v>
      </c>
      <c r="H37" s="107">
        <v>120066.13</v>
      </c>
    </row>
    <row r="38" spans="4:8" x14ac:dyDescent="0.2">
      <c r="D38" s="29" t="s">
        <v>97</v>
      </c>
      <c r="E38" s="110" t="s">
        <v>98</v>
      </c>
      <c r="F38" s="30">
        <v>0</v>
      </c>
      <c r="G38" s="30">
        <v>501147.02</v>
      </c>
      <c r="H38" s="107">
        <v>501147.02</v>
      </c>
    </row>
    <row r="39" spans="4:8" x14ac:dyDescent="0.2">
      <c r="D39" s="29" t="s">
        <v>99</v>
      </c>
      <c r="E39" s="110" t="s">
        <v>100</v>
      </c>
      <c r="F39" s="30">
        <v>0</v>
      </c>
      <c r="G39" s="30">
        <v>1000</v>
      </c>
      <c r="H39" s="107">
        <v>1000</v>
      </c>
    </row>
    <row r="40" spans="4:8" x14ac:dyDescent="0.2">
      <c r="D40" s="29" t="s">
        <v>101</v>
      </c>
      <c r="E40" s="110" t="s">
        <v>102</v>
      </c>
      <c r="F40" s="30">
        <v>127540</v>
      </c>
      <c r="G40" s="30">
        <v>97800</v>
      </c>
      <c r="H40" s="107">
        <v>-29740</v>
      </c>
    </row>
    <row r="41" spans="4:8" x14ac:dyDescent="0.2">
      <c r="D41" s="36" t="s">
        <v>2</v>
      </c>
      <c r="E41" s="37"/>
      <c r="F41" s="38">
        <v>3542797.32</v>
      </c>
      <c r="G41" s="38">
        <v>5603665.6500000004</v>
      </c>
      <c r="H41" s="39">
        <v>2060868.33</v>
      </c>
    </row>
    <row r="42" spans="4:8" ht="15" x14ac:dyDescent="0.25">
      <c r="D42" s="40"/>
      <c r="E42" s="40"/>
      <c r="F42" s="41"/>
      <c r="G42" s="41"/>
      <c r="H42" s="41"/>
    </row>
    <row r="43" spans="4:8" ht="15" x14ac:dyDescent="0.25">
      <c r="D43" s="42"/>
      <c r="E43" s="42"/>
      <c r="F43" s="42"/>
      <c r="G43" s="42"/>
      <c r="H43" s="42"/>
    </row>
    <row r="44" spans="4:8" ht="15" x14ac:dyDescent="0.25">
      <c r="D44" s="42"/>
      <c r="E44" s="42"/>
      <c r="F44" s="42"/>
      <c r="G44" s="42"/>
      <c r="H44" s="42"/>
    </row>
    <row r="45" spans="4:8" ht="15" x14ac:dyDescent="0.25">
      <c r="D45" s="42"/>
      <c r="E45" s="42"/>
      <c r="F45" s="42"/>
      <c r="G45" s="42"/>
      <c r="H45" s="42"/>
    </row>
    <row r="46" spans="4:8" ht="15" x14ac:dyDescent="0.25">
      <c r="D46" s="42"/>
      <c r="E46" s="42"/>
      <c r="F46" s="42"/>
      <c r="G46" s="42"/>
      <c r="H46" s="42"/>
    </row>
    <row r="47" spans="4:8" ht="15" x14ac:dyDescent="0.25">
      <c r="D47" s="42"/>
      <c r="E47" s="42"/>
      <c r="F47" s="42"/>
      <c r="G47" s="42"/>
      <c r="H47" s="42"/>
    </row>
    <row r="48" spans="4:8" ht="15" x14ac:dyDescent="0.25">
      <c r="D48" s="42"/>
      <c r="E48" s="42"/>
      <c r="F48" s="42"/>
      <c r="G48" s="42"/>
      <c r="H48" s="42"/>
    </row>
    <row r="49" spans="4:8" ht="15" x14ac:dyDescent="0.25">
      <c r="D49" s="42"/>
      <c r="E49" s="42"/>
      <c r="F49" s="42"/>
      <c r="G49" s="42"/>
      <c r="H49" s="42"/>
    </row>
    <row r="50" spans="4:8" ht="15" x14ac:dyDescent="0.25">
      <c r="D50" s="42"/>
      <c r="E50" s="42"/>
      <c r="F50" s="42"/>
      <c r="G50" s="42"/>
      <c r="H50" s="42"/>
    </row>
    <row r="51" spans="4:8" ht="15" x14ac:dyDescent="0.25">
      <c r="D51" s="42"/>
      <c r="E51" s="42"/>
      <c r="F51" s="42"/>
      <c r="G51" s="42"/>
      <c r="H51" s="42"/>
    </row>
    <row r="52" spans="4:8" ht="15" x14ac:dyDescent="0.25">
      <c r="D52" s="42"/>
      <c r="E52" s="42"/>
      <c r="F52" s="42"/>
      <c r="G52" s="42"/>
      <c r="H52" s="42"/>
    </row>
    <row r="53" spans="4:8" ht="15" x14ac:dyDescent="0.25">
      <c r="D53" s="42"/>
      <c r="E53" s="42"/>
      <c r="F53" s="42"/>
      <c r="G53" s="42"/>
      <c r="H53" s="42"/>
    </row>
    <row r="54" spans="4:8" ht="15" x14ac:dyDescent="0.25">
      <c r="D54" s="42"/>
      <c r="E54" s="42"/>
      <c r="F54" s="42"/>
      <c r="G54" s="42"/>
      <c r="H54" s="42"/>
    </row>
    <row r="55" spans="4:8" ht="15" x14ac:dyDescent="0.25">
      <c r="D55" s="42"/>
      <c r="E55" s="42"/>
      <c r="F55" s="42"/>
      <c r="G55" s="42"/>
      <c r="H55" s="42"/>
    </row>
    <row r="56" spans="4:8" ht="15" x14ac:dyDescent="0.25">
      <c r="D56" s="42"/>
      <c r="E56" s="42"/>
      <c r="F56" s="42"/>
      <c r="G56" s="42"/>
      <c r="H56" s="42"/>
    </row>
    <row r="57" spans="4:8" ht="15" x14ac:dyDescent="0.25">
      <c r="D57" s="42"/>
      <c r="E57" s="42"/>
      <c r="F57" s="42"/>
      <c r="G57" s="42"/>
      <c r="H57" s="42"/>
    </row>
    <row r="58" spans="4:8" ht="15" x14ac:dyDescent="0.25">
      <c r="D58" s="42"/>
      <c r="E58" s="42"/>
      <c r="F58" s="42"/>
      <c r="G58" s="42"/>
      <c r="H58" s="42"/>
    </row>
    <row r="59" spans="4:8" ht="15" x14ac:dyDescent="0.25">
      <c r="D59" s="42"/>
      <c r="E59" s="42"/>
      <c r="F59" s="42"/>
      <c r="G59" s="42"/>
      <c r="H59" s="42"/>
    </row>
    <row r="60" spans="4:8" ht="15" x14ac:dyDescent="0.25">
      <c r="D60" s="42"/>
      <c r="E60" s="42"/>
      <c r="F60" s="42"/>
      <c r="G60" s="42"/>
      <c r="H60" s="42"/>
    </row>
    <row r="61" spans="4:8" ht="15" x14ac:dyDescent="0.25">
      <c r="D61" s="42"/>
      <c r="E61" s="42"/>
      <c r="F61" s="42"/>
      <c r="G61" s="42"/>
      <c r="H61" s="42"/>
    </row>
    <row r="62" spans="4:8" ht="15" x14ac:dyDescent="0.25">
      <c r="D62" s="42"/>
      <c r="E62" s="42"/>
      <c r="F62" s="42"/>
      <c r="G62" s="42"/>
      <c r="H62" s="42"/>
    </row>
    <row r="63" spans="4:8" ht="15" x14ac:dyDescent="0.25">
      <c r="D63" s="42"/>
      <c r="E63" s="42"/>
      <c r="F63" s="42"/>
      <c r="G63" s="42"/>
      <c r="H63" s="42"/>
    </row>
    <row r="64" spans="4:8" ht="15" x14ac:dyDescent="0.25">
      <c r="D64" s="42"/>
      <c r="E64" s="42"/>
      <c r="F64" s="42"/>
      <c r="G64" s="42"/>
      <c r="H64" s="42"/>
    </row>
    <row r="65" spans="4:8" ht="15" x14ac:dyDescent="0.25">
      <c r="D65" s="42"/>
      <c r="E65" s="42"/>
      <c r="F65" s="42"/>
      <c r="G65" s="42"/>
      <c r="H65" s="42"/>
    </row>
    <row r="66" spans="4:8" ht="15" x14ac:dyDescent="0.25">
      <c r="D66" s="42"/>
      <c r="E66" s="42"/>
      <c r="F66" s="42"/>
      <c r="G66" s="42"/>
      <c r="H66" s="42"/>
    </row>
    <row r="67" spans="4:8" ht="15" x14ac:dyDescent="0.25">
      <c r="D67" s="42"/>
      <c r="E67" s="42"/>
      <c r="F67" s="42"/>
      <c r="G67" s="42"/>
      <c r="H67" s="42"/>
    </row>
    <row r="68" spans="4:8" ht="15" x14ac:dyDescent="0.25">
      <c r="D68" s="42"/>
      <c r="E68" s="42"/>
      <c r="F68" s="42"/>
      <c r="G68" s="42"/>
      <c r="H68" s="42"/>
    </row>
    <row r="69" spans="4:8" ht="15" x14ac:dyDescent="0.25">
      <c r="D69" s="42"/>
      <c r="E69" s="42"/>
      <c r="F69" s="42"/>
      <c r="G69" s="42"/>
      <c r="H69" s="42"/>
    </row>
    <row r="70" spans="4:8" ht="15" x14ac:dyDescent="0.25">
      <c r="D70" s="42"/>
      <c r="E70" s="42"/>
      <c r="F70" s="42"/>
      <c r="G70" s="42"/>
      <c r="H70" s="42"/>
    </row>
    <row r="71" spans="4:8" ht="15" x14ac:dyDescent="0.25">
      <c r="D71" s="42"/>
      <c r="E71" s="42"/>
      <c r="F71" s="42"/>
      <c r="G71" s="42"/>
      <c r="H71" s="42"/>
    </row>
    <row r="72" spans="4:8" ht="15" x14ac:dyDescent="0.25">
      <c r="D72" s="42"/>
      <c r="E72" s="42"/>
      <c r="F72" s="42"/>
      <c r="G72" s="42"/>
      <c r="H72" s="42"/>
    </row>
    <row r="73" spans="4:8" ht="15" x14ac:dyDescent="0.25">
      <c r="D73" s="42"/>
      <c r="E73" s="42"/>
      <c r="F73" s="42"/>
      <c r="G73" s="42"/>
      <c r="H73" s="42"/>
    </row>
    <row r="74" spans="4:8" ht="15" x14ac:dyDescent="0.25">
      <c r="D74" s="42"/>
      <c r="E74" s="42"/>
      <c r="F74" s="42"/>
      <c r="G74" s="42"/>
      <c r="H74" s="42"/>
    </row>
    <row r="75" spans="4:8" ht="15" x14ac:dyDescent="0.25">
      <c r="D75" s="42"/>
      <c r="E75" s="42"/>
      <c r="F75" s="42"/>
      <c r="G75" s="42"/>
      <c r="H75" s="42"/>
    </row>
    <row r="76" spans="4:8" ht="15" x14ac:dyDescent="0.25">
      <c r="D76" s="42"/>
      <c r="E76" s="42"/>
      <c r="F76" s="42"/>
      <c r="G76" s="42"/>
      <c r="H76" s="42"/>
    </row>
    <row r="77" spans="4:8" ht="15" x14ac:dyDescent="0.25">
      <c r="D77" s="42"/>
      <c r="E77" s="42"/>
      <c r="F77" s="42"/>
      <c r="G77" s="42"/>
      <c r="H77" s="42"/>
    </row>
    <row r="78" spans="4:8" ht="15" x14ac:dyDescent="0.25">
      <c r="D78" s="42"/>
      <c r="E78" s="42"/>
      <c r="F78" s="42"/>
      <c r="G78" s="42"/>
      <c r="H78" s="42"/>
    </row>
    <row r="79" spans="4:8" ht="15" x14ac:dyDescent="0.25">
      <c r="D79" s="42"/>
      <c r="E79" s="42"/>
      <c r="F79" s="42"/>
      <c r="G79" s="42"/>
      <c r="H79" s="42"/>
    </row>
    <row r="80" spans="4:8" ht="15" x14ac:dyDescent="0.25">
      <c r="D80" s="42"/>
      <c r="E80" s="42"/>
      <c r="F80" s="42"/>
      <c r="G80" s="42"/>
      <c r="H80" s="42"/>
    </row>
    <row r="81" spans="4:8" ht="15" x14ac:dyDescent="0.25">
      <c r="D81" s="42"/>
      <c r="E81" s="42"/>
      <c r="F81" s="42"/>
      <c r="G81" s="42"/>
      <c r="H81" s="42"/>
    </row>
    <row r="82" spans="4:8" ht="15" x14ac:dyDescent="0.25">
      <c r="D82" s="42"/>
      <c r="E82" s="42"/>
      <c r="F82" s="42"/>
      <c r="G82" s="42"/>
      <c r="H82" s="42"/>
    </row>
    <row r="83" spans="4:8" ht="15" x14ac:dyDescent="0.25">
      <c r="D83" s="42"/>
      <c r="E83" s="42"/>
      <c r="F83" s="42"/>
      <c r="G83" s="42"/>
      <c r="H83" s="42"/>
    </row>
    <row r="84" spans="4:8" ht="15" x14ac:dyDescent="0.25">
      <c r="D84" s="42"/>
      <c r="E84" s="42"/>
      <c r="F84" s="42"/>
      <c r="G84" s="42"/>
      <c r="H84" s="42"/>
    </row>
    <row r="85" spans="4:8" ht="15" x14ac:dyDescent="0.25">
      <c r="D85" s="42"/>
      <c r="E85" s="42"/>
      <c r="F85" s="42"/>
      <c r="G85" s="42"/>
      <c r="H85" s="42"/>
    </row>
    <row r="86" spans="4:8" ht="15" x14ac:dyDescent="0.25">
      <c r="D86" s="42"/>
      <c r="E86" s="42"/>
      <c r="F86" s="42"/>
      <c r="G86" s="42"/>
      <c r="H86" s="42"/>
    </row>
    <row r="87" spans="4:8" ht="15" x14ac:dyDescent="0.25">
      <c r="D87" s="42"/>
      <c r="E87" s="42"/>
      <c r="F87" s="42"/>
      <c r="G87" s="42"/>
      <c r="H87" s="42"/>
    </row>
    <row r="88" spans="4:8" ht="15" x14ac:dyDescent="0.25">
      <c r="D88" s="42"/>
      <c r="E88" s="42"/>
      <c r="F88" s="42"/>
      <c r="G88" s="42"/>
      <c r="H88" s="42"/>
    </row>
    <row r="89" spans="4:8" ht="15" x14ac:dyDescent="0.25">
      <c r="D89" s="42"/>
      <c r="E89" s="42"/>
      <c r="F89" s="42"/>
      <c r="G89" s="42"/>
      <c r="H89" s="42"/>
    </row>
    <row r="90" spans="4:8" ht="15" x14ac:dyDescent="0.25">
      <c r="D90" s="42"/>
      <c r="E90" s="42"/>
      <c r="F90" s="42"/>
      <c r="G90" s="42"/>
      <c r="H90" s="42"/>
    </row>
    <row r="91" spans="4:8" ht="15" x14ac:dyDescent="0.25">
      <c r="D91" s="42"/>
      <c r="E91" s="42"/>
      <c r="F91" s="42"/>
      <c r="G91" s="42"/>
      <c r="H91" s="42"/>
    </row>
    <row r="92" spans="4:8" ht="15" x14ac:dyDescent="0.25">
      <c r="D92" s="42"/>
      <c r="E92" s="42"/>
      <c r="F92" s="42"/>
      <c r="G92" s="42"/>
      <c r="H92" s="42"/>
    </row>
    <row r="93" spans="4:8" ht="15" x14ac:dyDescent="0.25">
      <c r="D93" s="42"/>
      <c r="E93" s="42"/>
      <c r="F93" s="42"/>
      <c r="G93" s="42"/>
      <c r="H93" s="42"/>
    </row>
    <row r="94" spans="4:8" ht="15" x14ac:dyDescent="0.25">
      <c r="D94" s="42"/>
      <c r="E94" s="42"/>
      <c r="F94" s="42"/>
      <c r="G94" s="42"/>
      <c r="H94" s="42"/>
    </row>
    <row r="95" spans="4:8" ht="15" x14ac:dyDescent="0.25">
      <c r="D95" s="42"/>
      <c r="E95" s="42"/>
      <c r="F95" s="42"/>
      <c r="G95" s="42"/>
      <c r="H95" s="42"/>
    </row>
    <row r="96" spans="4:8" ht="15" x14ac:dyDescent="0.25">
      <c r="D96" s="40"/>
      <c r="E96" s="40"/>
      <c r="F96" s="41"/>
      <c r="G96" s="41"/>
      <c r="H96" s="41"/>
    </row>
    <row r="97" spans="4:8" x14ac:dyDescent="0.2">
      <c r="D97" s="3"/>
      <c r="E97" s="3"/>
      <c r="F97" s="5"/>
      <c r="G97" s="5"/>
      <c r="H97" s="5"/>
    </row>
  </sheetData>
  <mergeCells count="2">
    <mergeCell ref="A1:G1"/>
    <mergeCell ref="A4:B4"/>
  </mergeCells>
  <printOptions horizontalCentered="1"/>
  <pageMargins left="0.23622047244094491" right="0.23622047244094491" top="0.31496062992125984" bottom="0.27559055118110237" header="0.31496062992125984" footer="0.31496062992125984"/>
  <pageSetup paperSize="9" scale="77" fitToHeight="2" orientation="portrait" r:id="rId1"/>
  <legacy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heetPr>
  <dimension ref="A1:AH1232"/>
  <sheetViews>
    <sheetView showGridLines="0" workbookViewId="0">
      <selection activeCell="A28" sqref="A28:C29"/>
    </sheetView>
  </sheetViews>
  <sheetFormatPr baseColWidth="10" defaultColWidth="11.42578125" defaultRowHeight="15" outlineLevelRow="1" x14ac:dyDescent="0.25"/>
  <cols>
    <col min="3" max="3" width="16.42578125" customWidth="1"/>
    <col min="4" max="4" width="1.7109375" customWidth="1"/>
    <col min="5" max="5" width="42.42578125" bestFit="1" customWidth="1"/>
    <col min="6" max="6" width="30.85546875" bestFit="1" customWidth="1"/>
    <col min="7" max="7" width="11.85546875" bestFit="1" customWidth="1"/>
    <col min="8" max="8" width="5" bestFit="1" customWidth="1"/>
    <col min="9" max="9" width="11.5703125" bestFit="1" customWidth="1"/>
    <col min="10" max="11" width="5.7109375" bestFit="1" customWidth="1"/>
    <col min="12" max="12" width="8.28515625" bestFit="1" customWidth="1"/>
  </cols>
  <sheetData>
    <row r="1" spans="1:34" ht="15" customHeight="1" x14ac:dyDescent="0.25">
      <c r="A1" s="364" t="s">
        <v>436</v>
      </c>
      <c r="B1" s="364"/>
      <c r="C1" s="364"/>
      <c r="AG1" s="7" t="str">
        <f>VLOOKUP(A18,$AG$2:$AH$25,2,FALSE)</f>
        <v>01..12</v>
      </c>
    </row>
    <row r="2" spans="1:34" ht="16.5" customHeight="1" x14ac:dyDescent="0.25">
      <c r="A2" s="364"/>
      <c r="B2" s="364"/>
      <c r="C2" s="364"/>
      <c r="E2" s="265" t="s">
        <v>438</v>
      </c>
      <c r="AG2" t="s">
        <v>5</v>
      </c>
      <c r="AH2" s="8" t="s">
        <v>6</v>
      </c>
    </row>
    <row r="3" spans="1:34" ht="15" customHeight="1" x14ac:dyDescent="0.25">
      <c r="A3" s="364" t="s">
        <v>437</v>
      </c>
      <c r="B3" s="364"/>
      <c r="C3" s="364"/>
      <c r="E3" s="266" t="s">
        <v>439</v>
      </c>
      <c r="F3" s="267" t="s">
        <v>440</v>
      </c>
      <c r="G3" s="9" t="str">
        <f>A13</f>
        <v>2017</v>
      </c>
      <c r="H3" s="10">
        <f>G3-1</f>
        <v>2016</v>
      </c>
      <c r="I3" s="268" t="s">
        <v>508</v>
      </c>
      <c r="J3" s="269" t="s">
        <v>441</v>
      </c>
      <c r="AG3" t="s">
        <v>7</v>
      </c>
      <c r="AH3" s="8" t="s">
        <v>8</v>
      </c>
    </row>
    <row r="4" spans="1:34" ht="16.5" customHeight="1" x14ac:dyDescent="0.25">
      <c r="A4" s="364"/>
      <c r="B4" s="364"/>
      <c r="C4" s="364"/>
      <c r="E4" t="str">
        <f>_xll.Assistant.XL.RIK_AL("INF02__2_0_0,F=B='1',U='0',I='0',FN='Calibri',FS='10',FC='#FFFFFF',BC='#A5A5A5',AH='1',AV='1',Br=[$top-$bottom],BrS='1',BrC='#778899'_1,C=Total,F=B='1',U='0',I='0',FN='Calibri',FS='10',FC='#000000',BC='#FFFFFF',AH='1',AV"&amp;"='1',Br=[$top-$bottom],BrS='1',BrC='#778899'_0_1_1_0_D=110x6;INF02@E=0,S=1001|5,G=1_1_1_F=B='1'_U='0'_I='0'_FN='Calibri'_FS='10'_FC='#000000'_BC='#FFFFFF'_AH='3'_AV='1'_Br=[$top-$bottom]_BrS='1'_BrC='#778899'_C=Compte Gé"&amp;"néral - Nature_0_1_F=B='1'_U='0'_I='0'_FN='Calibri'_FS='10'_FC='#000000'_BC='#FFFFFF'_AH='1'_AV='1'_Br=[$top-$bottom]_BrS='1'_BrC='#778899'_C=Compte Général - Nature,T=0,P=0,O=NF='Texte'_B='0'_U='0'_I='0'_FN='Calibri'_FS"&amp;"='10'_FC='#000000'_BC='#FFFFFF'_AH='1'_AV='1'_Br=[]_BrS='0'_BrC='#FFFFFF'_WpT='0':E=0,S=1001|1,G=0,T=0,P=0,O=NF='Texte'_B='0'_U='0'_I='0'_FN='Calibri'_FS='10'_FC='#000000'_BC='#FFFFFF'_AH='1'_AV='1'_Br=[]_BrS='0'_BrC='#F"&amp;"FFFFF'_WpT='0':E=0,S=1001|3,G=0,T=0,P=0,O=NF='Texte'_B='0'_U='0'_I='0'_FN='Calibri'_FS='10'_FC='#000000'_BC='#FFFFFF'_AH='1'_AV='1'_Br=[]_BrS='0'_BrC='#FFFFFF'_WpT='0':L=Année N,E=1,G=0,T=0,P=0,F=SI([1022]={0};[1031];0),"&amp;"Y=0,O=NF='Nombre'_B='0'_U='0'_I='0'_FN='Calibri'_FS='10'_FC='#000000'_BC='#FFFFFF'_AH='3'_AV='0'_Br=[]_BrS='0'_BrC='#FFFFFF'_WpT='0',C=&lt;&gt;0:L=Année N-1,E=1,G=0,T=0,P=0,F=SI([1022]={1};[1031];0),Y=0,O=NF='Nombre'_B='0'_U='"&amp;"0'_I='0'_FN='Calibri'_FS='10'_FC='#000000'_BC='#FFFFFF'_AH='3'_AV='0'_Br=[]_BrS='0'_BrC='#FFFFFF'_WpT='0':L=Ecart,E=1,G=0,T=0,P=0,F=[Année N]-[Année N-1],Y=1,O=NF='Standard'_B='0'_U='0'_I='0'_FN='Calibri'_FS='10'_FC='#00"&amp;"0000'_BC='#FFFFFF'_AH='1'_AV='0'_Br=[]_BrS='0'_BrC='#FFFFFF'_WpT='0':L=Ecart Pct,E=0,G=0,T=0,P=0,F==SI([Année N-1]=0;0;([Année N]-[Année N-1])/[Année N-1]),Y=1,O=NF='Pourcentage'_B='0'_U='0'_I='0'_FN='Calibri'_FS='10'_FC"&amp;"='#000000'_BC='#FFFFFF'_AH='3'_AV='0'_Br=[]_BrS='0'_BrC='#FFFFFF'_WpT='0',CF=TC='5'_TO='8'_V='[1-33-67]'_[1-1]:@R=A,S=1084,V=*:R=B,S=1000,V={2}:R=C,S=1023,V={3}:R=D,S=1001|1,V={4}:R=E,S=1044,V={5}:R=F,S=1012|3,V=&lt;&gt;Situat"&amp;"ion:",$G$3,$H$3,$A$8,$AG$1,$A$24,$A$28)</f>
        <v/>
      </c>
      <c r="AG4" t="s">
        <v>9</v>
      </c>
      <c r="AH4" s="8" t="s">
        <v>10</v>
      </c>
    </row>
    <row r="5" spans="1:34" ht="16.5" x14ac:dyDescent="0.3">
      <c r="A5" s="270"/>
      <c r="B5" s="270"/>
      <c r="C5" s="270"/>
      <c r="E5" s="125" t="s">
        <v>350</v>
      </c>
      <c r="F5" s="125"/>
      <c r="G5" s="126">
        <v>2363762.11</v>
      </c>
      <c r="H5" s="127">
        <v>0</v>
      </c>
      <c r="I5" s="128">
        <v>2363762.11</v>
      </c>
      <c r="J5" s="129">
        <f>IF(H5=0,0,(G5-H5)/H5)</f>
        <v>0</v>
      </c>
      <c r="AG5" t="s">
        <v>11</v>
      </c>
      <c r="AH5" s="8" t="s">
        <v>12</v>
      </c>
    </row>
    <row r="6" spans="1:34" outlineLevel="1" x14ac:dyDescent="0.25">
      <c r="A6" s="362" t="s">
        <v>411</v>
      </c>
      <c r="B6" s="362"/>
      <c r="C6" s="362"/>
      <c r="E6" s="12" t="s">
        <v>274</v>
      </c>
      <c r="F6" s="12" t="s">
        <v>275</v>
      </c>
      <c r="G6" s="13">
        <v>1691007.86</v>
      </c>
      <c r="H6" s="13">
        <v>0</v>
      </c>
      <c r="I6" s="14">
        <v>1691007.86</v>
      </c>
      <c r="J6" s="123">
        <f>IF(H6=0,0,(G6-H6)/H6)</f>
        <v>0</v>
      </c>
      <c r="AG6" t="s">
        <v>13</v>
      </c>
      <c r="AH6" s="8" t="s">
        <v>14</v>
      </c>
    </row>
    <row r="7" spans="1:34" outlineLevel="1" x14ac:dyDescent="0.25">
      <c r="A7" s="362"/>
      <c r="B7" s="362"/>
      <c r="C7" s="362"/>
      <c r="E7" s="12" t="s">
        <v>276</v>
      </c>
      <c r="F7" s="12" t="s">
        <v>277</v>
      </c>
      <c r="G7" s="13">
        <v>564976.82999999996</v>
      </c>
      <c r="H7" s="13">
        <v>0</v>
      </c>
      <c r="I7" s="14">
        <v>564976.82999999996</v>
      </c>
      <c r="J7" s="123">
        <f>IF(H7=0,0,(G7-H7)/H7)</f>
        <v>0</v>
      </c>
      <c r="AG7" t="s">
        <v>15</v>
      </c>
      <c r="AH7" s="8" t="s">
        <v>16</v>
      </c>
    </row>
    <row r="8" spans="1:34" outlineLevel="1" x14ac:dyDescent="0.25">
      <c r="A8" s="363" t="s">
        <v>4</v>
      </c>
      <c r="B8" s="363"/>
      <c r="C8" s="363"/>
      <c r="E8" s="12" t="s">
        <v>278</v>
      </c>
      <c r="F8" s="12" t="s">
        <v>279</v>
      </c>
      <c r="G8" s="13">
        <v>13662.1</v>
      </c>
      <c r="H8" s="13">
        <v>0</v>
      </c>
      <c r="I8" s="14">
        <v>13662.1</v>
      </c>
      <c r="J8" s="123">
        <f>IF(H8=0,0,(G8-H8)/H8)</f>
        <v>0</v>
      </c>
      <c r="AG8" t="s">
        <v>17</v>
      </c>
      <c r="AH8" s="8" t="s">
        <v>18</v>
      </c>
    </row>
    <row r="9" spans="1:34" outlineLevel="1" x14ac:dyDescent="0.25">
      <c r="A9" s="363"/>
      <c r="B9" s="363"/>
      <c r="C9" s="363"/>
      <c r="E9" s="12" t="s">
        <v>280</v>
      </c>
      <c r="F9" s="12" t="s">
        <v>281</v>
      </c>
      <c r="G9" s="13">
        <v>629.14</v>
      </c>
      <c r="H9" s="13">
        <v>0</v>
      </c>
      <c r="I9" s="14">
        <v>629.14</v>
      </c>
      <c r="J9" s="123">
        <f>IF(H9=0,0,(G9-H9)/H9)</f>
        <v>0</v>
      </c>
      <c r="AG9" t="s">
        <v>19</v>
      </c>
      <c r="AH9" s="8" t="s">
        <v>20</v>
      </c>
    </row>
    <row r="10" spans="1:34" outlineLevel="1" x14ac:dyDescent="0.25">
      <c r="A10" s="15"/>
      <c r="B10" s="15"/>
      <c r="C10" s="15"/>
      <c r="E10" s="12" t="s">
        <v>282</v>
      </c>
      <c r="F10" s="12" t="s">
        <v>283</v>
      </c>
      <c r="G10" s="13">
        <v>2893.52</v>
      </c>
      <c r="H10" s="13">
        <v>0</v>
      </c>
      <c r="I10" s="14">
        <v>2893.52</v>
      </c>
      <c r="J10" s="123">
        <f>IF(H10=0,0,(G10-H10)/H10)</f>
        <v>0</v>
      </c>
      <c r="AG10" t="s">
        <v>21</v>
      </c>
      <c r="AH10" s="8" t="s">
        <v>22</v>
      </c>
    </row>
    <row r="11" spans="1:34" outlineLevel="1" x14ac:dyDescent="0.25">
      <c r="A11" s="362" t="s">
        <v>412</v>
      </c>
      <c r="B11" s="362"/>
      <c r="C11" s="362"/>
      <c r="E11" s="12" t="s">
        <v>327</v>
      </c>
      <c r="F11" s="12" t="s">
        <v>328</v>
      </c>
      <c r="G11" s="13">
        <v>90592.66</v>
      </c>
      <c r="H11" s="13">
        <v>0</v>
      </c>
      <c r="I11" s="14">
        <v>90592.66</v>
      </c>
      <c r="J11" s="123">
        <f>IF(H11=0,0,(G11-H11)/H11)</f>
        <v>0</v>
      </c>
      <c r="AG11" t="s">
        <v>23</v>
      </c>
      <c r="AH11" s="8" t="s">
        <v>24</v>
      </c>
    </row>
    <row r="12" spans="1:34" ht="0.95" customHeight="1" outlineLevel="1" x14ac:dyDescent="0.25">
      <c r="A12" s="362"/>
      <c r="B12" s="362"/>
      <c r="C12" s="362"/>
      <c r="E12" s="112"/>
      <c r="F12" s="112"/>
      <c r="G12" s="121"/>
      <c r="H12" s="114"/>
      <c r="I12" s="116"/>
      <c r="J12" s="124"/>
      <c r="AG12" t="s">
        <v>25</v>
      </c>
      <c r="AH12" s="8" t="s">
        <v>26</v>
      </c>
    </row>
    <row r="13" spans="1:34" x14ac:dyDescent="0.25">
      <c r="A13" s="363" t="s">
        <v>365</v>
      </c>
      <c r="B13" s="363"/>
      <c r="C13" s="363"/>
      <c r="E13" s="125" t="s">
        <v>351</v>
      </c>
      <c r="F13" s="125"/>
      <c r="G13" s="126">
        <v>515045.17</v>
      </c>
      <c r="H13" s="127">
        <v>0</v>
      </c>
      <c r="I13" s="128">
        <v>515045.17</v>
      </c>
      <c r="J13" s="129">
        <f>IF(H13=0,0,(G13-H13)/H13)</f>
        <v>0</v>
      </c>
      <c r="AG13" t="s">
        <v>27</v>
      </c>
      <c r="AH13" s="8" t="s">
        <v>28</v>
      </c>
    </row>
    <row r="14" spans="1:34" outlineLevel="1" x14ac:dyDescent="0.25">
      <c r="A14" s="363"/>
      <c r="B14" s="363"/>
      <c r="C14" s="363"/>
      <c r="E14" s="12" t="s">
        <v>307</v>
      </c>
      <c r="F14" s="12" t="s">
        <v>30</v>
      </c>
      <c r="G14" s="13">
        <v>5000</v>
      </c>
      <c r="H14" s="13">
        <v>0</v>
      </c>
      <c r="I14" s="14">
        <v>5000</v>
      </c>
      <c r="J14" s="123">
        <f>IF(H14=0,0,(G14-H14)/H14)</f>
        <v>0</v>
      </c>
      <c r="AG14">
        <v>1</v>
      </c>
      <c r="AH14" s="8" t="s">
        <v>29</v>
      </c>
    </row>
    <row r="15" spans="1:34" outlineLevel="1" x14ac:dyDescent="0.25">
      <c r="A15" s="15"/>
      <c r="B15" s="15"/>
      <c r="C15" s="15"/>
      <c r="E15" s="12" t="s">
        <v>308</v>
      </c>
      <c r="F15" s="12" t="s">
        <v>32</v>
      </c>
      <c r="G15" s="13">
        <v>2540</v>
      </c>
      <c r="H15" s="13">
        <v>0</v>
      </c>
      <c r="I15" s="14">
        <v>2540</v>
      </c>
      <c r="J15" s="123">
        <f>IF(H15=0,0,(G15-H15)/H15)</f>
        <v>0</v>
      </c>
      <c r="AG15">
        <v>2</v>
      </c>
      <c r="AH15" s="8" t="s">
        <v>31</v>
      </c>
    </row>
    <row r="16" spans="1:34" outlineLevel="1" x14ac:dyDescent="0.25">
      <c r="A16" s="361" t="s">
        <v>363</v>
      </c>
      <c r="B16" s="362"/>
      <c r="C16" s="362"/>
      <c r="E16" s="12" t="s">
        <v>309</v>
      </c>
      <c r="F16" s="12" t="s">
        <v>34</v>
      </c>
      <c r="G16" s="13">
        <v>2154</v>
      </c>
      <c r="H16" s="13">
        <v>0</v>
      </c>
      <c r="I16" s="14">
        <v>2154</v>
      </c>
      <c r="J16" s="123">
        <f>IF(H16=0,0,(G16-H16)/H16)</f>
        <v>0</v>
      </c>
      <c r="AG16">
        <v>3</v>
      </c>
      <c r="AH16" s="8" t="s">
        <v>33</v>
      </c>
    </row>
    <row r="17" spans="1:34" outlineLevel="1" x14ac:dyDescent="0.25">
      <c r="A17" s="362"/>
      <c r="B17" s="362"/>
      <c r="C17" s="362"/>
      <c r="E17" s="12" t="s">
        <v>311</v>
      </c>
      <c r="F17" s="12" t="s">
        <v>312</v>
      </c>
      <c r="G17" s="13">
        <v>-1500</v>
      </c>
      <c r="H17" s="13">
        <v>0</v>
      </c>
      <c r="I17" s="14">
        <v>-1500</v>
      </c>
      <c r="J17" s="123">
        <f>IF(H17=0,0,(G17-H17)/H17)</f>
        <v>0</v>
      </c>
      <c r="AG17">
        <v>4</v>
      </c>
      <c r="AH17" s="8" t="s">
        <v>35</v>
      </c>
    </row>
    <row r="18" spans="1:34" outlineLevel="1" x14ac:dyDescent="0.25">
      <c r="A18" s="362" t="s">
        <v>27</v>
      </c>
      <c r="B18" s="362"/>
      <c r="C18" s="362"/>
      <c r="E18" s="12" t="s">
        <v>368</v>
      </c>
      <c r="F18" s="12" t="s">
        <v>369</v>
      </c>
      <c r="G18" s="13">
        <v>860.76</v>
      </c>
      <c r="H18" s="13">
        <v>0</v>
      </c>
      <c r="I18" s="14">
        <v>860.76</v>
      </c>
      <c r="J18" s="123">
        <f>IF(H18=0,0,(G18-H18)/H18)</f>
        <v>0</v>
      </c>
      <c r="AG18">
        <v>5</v>
      </c>
      <c r="AH18" s="8" t="s">
        <v>36</v>
      </c>
    </row>
    <row r="19" spans="1:34" outlineLevel="1" x14ac:dyDescent="0.25">
      <c r="A19" s="362"/>
      <c r="B19" s="362"/>
      <c r="C19" s="362"/>
      <c r="E19" s="12" t="s">
        <v>313</v>
      </c>
      <c r="F19" s="12" t="s">
        <v>314</v>
      </c>
      <c r="G19" s="13">
        <v>281821</v>
      </c>
      <c r="H19" s="13">
        <v>0</v>
      </c>
      <c r="I19" s="14">
        <v>281821</v>
      </c>
      <c r="J19" s="123">
        <f>IF(H19=0,0,(G19-H19)/H19)</f>
        <v>0</v>
      </c>
      <c r="AG19">
        <v>6</v>
      </c>
      <c r="AH19" s="8" t="s">
        <v>37</v>
      </c>
    </row>
    <row r="20" spans="1:34" outlineLevel="1" x14ac:dyDescent="0.25">
      <c r="A20" s="15"/>
      <c r="B20" s="15"/>
      <c r="C20" s="15"/>
      <c r="E20" s="12" t="s">
        <v>315</v>
      </c>
      <c r="F20" s="12" t="s">
        <v>316</v>
      </c>
      <c r="G20" s="13">
        <v>-4674.37</v>
      </c>
      <c r="H20" s="13">
        <v>0</v>
      </c>
      <c r="I20" s="14">
        <v>-4674.37</v>
      </c>
      <c r="J20" s="123">
        <f>IF(H20=0,0,(G20-H20)/H20)</f>
        <v>0</v>
      </c>
      <c r="AG20">
        <v>7</v>
      </c>
      <c r="AH20" s="8" t="s">
        <v>38</v>
      </c>
    </row>
    <row r="21" spans="1:34" outlineLevel="1" x14ac:dyDescent="0.25">
      <c r="A21" s="15"/>
      <c r="B21" s="15"/>
      <c r="C21" s="15"/>
      <c r="E21" s="12" t="s">
        <v>370</v>
      </c>
      <c r="F21" s="12" t="s">
        <v>371</v>
      </c>
      <c r="G21" s="13">
        <v>-5152.7700000000004</v>
      </c>
      <c r="H21" s="13">
        <v>0</v>
      </c>
      <c r="I21" s="14">
        <v>-5152.7700000000004</v>
      </c>
      <c r="J21" s="123">
        <f>IF(H21=0,0,(G21-H21)/H21)</f>
        <v>0</v>
      </c>
      <c r="AG21">
        <v>8</v>
      </c>
      <c r="AH21" s="8" t="s">
        <v>39</v>
      </c>
    </row>
    <row r="22" spans="1:34" outlineLevel="1" x14ac:dyDescent="0.25">
      <c r="A22" s="362" t="s">
        <v>442</v>
      </c>
      <c r="B22" s="362"/>
      <c r="C22" s="362"/>
      <c r="E22" s="12" t="s">
        <v>372</v>
      </c>
      <c r="F22" s="12" t="s">
        <v>373</v>
      </c>
      <c r="G22" s="13">
        <v>-357.83</v>
      </c>
      <c r="H22" s="13">
        <v>0</v>
      </c>
      <c r="I22" s="14">
        <v>-357.83</v>
      </c>
      <c r="J22" s="123">
        <f>IF(H22=0,0,(G22-H22)/H22)</f>
        <v>0</v>
      </c>
      <c r="AG22">
        <v>9</v>
      </c>
      <c r="AH22" s="8" t="s">
        <v>40</v>
      </c>
    </row>
    <row r="23" spans="1:34" outlineLevel="1" x14ac:dyDescent="0.25">
      <c r="A23" s="362"/>
      <c r="B23" s="362"/>
      <c r="C23" s="362"/>
      <c r="E23" s="12" t="s">
        <v>374</v>
      </c>
      <c r="F23" s="12" t="s">
        <v>375</v>
      </c>
      <c r="G23" s="13">
        <v>-90385.36</v>
      </c>
      <c r="H23" s="13">
        <v>0</v>
      </c>
      <c r="I23" s="14">
        <v>-90385.36</v>
      </c>
      <c r="J23" s="123">
        <f>IF(H23=0,0,(G23-H23)/H23)</f>
        <v>0</v>
      </c>
      <c r="AG23">
        <v>10</v>
      </c>
      <c r="AH23" s="8" t="s">
        <v>41</v>
      </c>
    </row>
    <row r="24" spans="1:34" outlineLevel="1" x14ac:dyDescent="0.25">
      <c r="A24" s="363" t="s">
        <v>4</v>
      </c>
      <c r="B24" s="363"/>
      <c r="C24" s="363"/>
      <c r="E24" s="12" t="s">
        <v>376</v>
      </c>
      <c r="F24" s="12" t="s">
        <v>377</v>
      </c>
      <c r="G24" s="13">
        <v>-860.76</v>
      </c>
      <c r="H24" s="13">
        <v>0</v>
      </c>
      <c r="I24" s="14">
        <v>-860.76</v>
      </c>
      <c r="J24" s="123">
        <f>IF(H24=0,0,(G24-H24)/H24)</f>
        <v>0</v>
      </c>
      <c r="AG24">
        <v>11</v>
      </c>
      <c r="AH24" s="8" t="s">
        <v>42</v>
      </c>
    </row>
    <row r="25" spans="1:34" outlineLevel="1" x14ac:dyDescent="0.25">
      <c r="A25" s="363"/>
      <c r="B25" s="363"/>
      <c r="C25" s="363"/>
      <c r="E25" s="12" t="s">
        <v>317</v>
      </c>
      <c r="F25" s="12" t="s">
        <v>318</v>
      </c>
      <c r="G25" s="13">
        <v>5194</v>
      </c>
      <c r="H25" s="13">
        <v>0</v>
      </c>
      <c r="I25" s="14">
        <v>5194</v>
      </c>
      <c r="J25" s="123">
        <f>IF(H25=0,0,(G25-H25)/H25)</f>
        <v>0</v>
      </c>
      <c r="AG25">
        <v>12</v>
      </c>
      <c r="AH25" s="8" t="s">
        <v>43</v>
      </c>
    </row>
    <row r="26" spans="1:34" outlineLevel="1" x14ac:dyDescent="0.25">
      <c r="A26" s="362" t="s">
        <v>431</v>
      </c>
      <c r="B26" s="362"/>
      <c r="C26" s="362"/>
      <c r="E26" s="12" t="s">
        <v>378</v>
      </c>
      <c r="F26" s="12" t="s">
        <v>379</v>
      </c>
      <c r="G26" s="13">
        <v>4822.04</v>
      </c>
      <c r="H26" s="13">
        <v>0</v>
      </c>
      <c r="I26" s="14">
        <v>4822.04</v>
      </c>
      <c r="J26" s="123">
        <f>IF(H26=0,0,(G26-H26)/H26)</f>
        <v>0</v>
      </c>
    </row>
    <row r="27" spans="1:34" outlineLevel="1" x14ac:dyDescent="0.25">
      <c r="A27" s="362"/>
      <c r="B27" s="362"/>
      <c r="C27" s="362"/>
      <c r="E27" s="12" t="s">
        <v>380</v>
      </c>
      <c r="F27" s="12" t="s">
        <v>381</v>
      </c>
      <c r="G27" s="13">
        <v>815584.46</v>
      </c>
      <c r="H27" s="13">
        <v>0</v>
      </c>
      <c r="I27" s="14">
        <v>815584.46</v>
      </c>
      <c r="J27" s="123">
        <f>IF(H27=0,0,(G27-H27)/H27)</f>
        <v>0</v>
      </c>
    </row>
    <row r="28" spans="1:34" outlineLevel="1" x14ac:dyDescent="0.25">
      <c r="A28" s="363" t="s">
        <v>551</v>
      </c>
      <c r="B28" s="363"/>
      <c r="C28" s="363"/>
      <c r="E28" s="12" t="s">
        <v>320</v>
      </c>
      <c r="F28" s="12" t="s">
        <v>321</v>
      </c>
      <c r="G28" s="13">
        <v>-500000</v>
      </c>
      <c r="H28" s="13">
        <v>0</v>
      </c>
      <c r="I28" s="14">
        <v>-500000</v>
      </c>
      <c r="J28" s="123">
        <f>IF(H28=0,0,(G28-H28)/H28)</f>
        <v>0</v>
      </c>
    </row>
    <row r="29" spans="1:34" ht="0.95" customHeight="1" outlineLevel="1" x14ac:dyDescent="0.25">
      <c r="A29" s="363"/>
      <c r="B29" s="363"/>
      <c r="C29" s="363"/>
      <c r="E29" s="112"/>
      <c r="F29" s="112"/>
      <c r="G29" s="121"/>
      <c r="H29" s="114"/>
      <c r="I29" s="116"/>
      <c r="J29" s="124"/>
    </row>
    <row r="30" spans="1:34" x14ac:dyDescent="0.25">
      <c r="A30" s="15"/>
      <c r="B30" s="15"/>
      <c r="C30" s="15"/>
      <c r="E30" s="125" t="s">
        <v>352</v>
      </c>
      <c r="F30" s="125"/>
      <c r="G30" s="126">
        <v>-379826.38</v>
      </c>
      <c r="H30" s="127">
        <v>0</v>
      </c>
      <c r="I30" s="128">
        <v>-379826.38</v>
      </c>
      <c r="J30" s="129">
        <f>IF(H30=0,0,(G30-H30)/H30)</f>
        <v>0</v>
      </c>
    </row>
    <row r="31" spans="1:34" outlineLevel="1" x14ac:dyDescent="0.25">
      <c r="A31" s="361"/>
      <c r="B31" s="362"/>
      <c r="C31" s="362"/>
      <c r="E31" s="12" t="s">
        <v>331</v>
      </c>
      <c r="F31" s="12" t="s">
        <v>332</v>
      </c>
      <c r="G31" s="13">
        <v>-228071.58</v>
      </c>
      <c r="H31" s="13">
        <v>0</v>
      </c>
      <c r="I31" s="14">
        <v>-228071.58</v>
      </c>
      <c r="J31" s="123">
        <f>IF(H31=0,0,(G31-H31)/H31)</f>
        <v>0</v>
      </c>
    </row>
    <row r="32" spans="1:34" outlineLevel="1" x14ac:dyDescent="0.25">
      <c r="A32" s="362"/>
      <c r="B32" s="362"/>
      <c r="C32" s="362"/>
      <c r="E32" s="12" t="s">
        <v>333</v>
      </c>
      <c r="F32" s="12" t="s">
        <v>334</v>
      </c>
      <c r="G32" s="13">
        <v>-151754.79999999999</v>
      </c>
      <c r="H32" s="13">
        <v>0</v>
      </c>
      <c r="I32" s="14">
        <v>-151754.79999999999</v>
      </c>
      <c r="J32" s="123">
        <f>IF(H32=0,0,(G32-H32)/H32)</f>
        <v>0</v>
      </c>
    </row>
    <row r="33" spans="1:10" ht="0.95" customHeight="1" outlineLevel="1" x14ac:dyDescent="0.25">
      <c r="A33" s="363"/>
      <c r="B33" s="363"/>
      <c r="C33" s="363"/>
      <c r="E33" s="112"/>
      <c r="F33" s="112"/>
      <c r="G33" s="121"/>
      <c r="H33" s="114"/>
      <c r="I33" s="116"/>
      <c r="J33" s="124"/>
    </row>
    <row r="34" spans="1:10" x14ac:dyDescent="0.25">
      <c r="A34" s="363"/>
      <c r="B34" s="363"/>
      <c r="C34" s="363"/>
      <c r="E34" s="125" t="s">
        <v>353</v>
      </c>
      <c r="F34" s="125"/>
      <c r="G34" s="126">
        <v>-11559.2</v>
      </c>
      <c r="H34" s="127">
        <v>0</v>
      </c>
      <c r="I34" s="128">
        <v>-11559.2</v>
      </c>
      <c r="J34" s="129">
        <f>IF(H34=0,0,(G34-H34)/H34)</f>
        <v>0</v>
      </c>
    </row>
    <row r="35" spans="1:10" outlineLevel="1" x14ac:dyDescent="0.25">
      <c r="A35" s="15"/>
      <c r="B35" s="15"/>
      <c r="C35" s="15"/>
      <c r="E35" s="12" t="s">
        <v>336</v>
      </c>
      <c r="F35" s="12" t="s">
        <v>337</v>
      </c>
      <c r="G35" s="13">
        <v>-11559.2</v>
      </c>
      <c r="H35" s="13">
        <v>0</v>
      </c>
      <c r="I35" s="14">
        <v>-11559.2</v>
      </c>
      <c r="J35" s="123">
        <f>IF(H35=0,0,(G35-H35)/H35)</f>
        <v>0</v>
      </c>
    </row>
    <row r="36" spans="1:10" ht="0.95" customHeight="1" outlineLevel="1" x14ac:dyDescent="0.25">
      <c r="A36" s="15"/>
      <c r="B36" s="15"/>
      <c r="C36" s="15"/>
      <c r="E36" s="112"/>
      <c r="F36" s="112"/>
      <c r="G36" s="121"/>
      <c r="H36" s="114"/>
      <c r="I36" s="116"/>
      <c r="J36" s="124"/>
    </row>
    <row r="37" spans="1:10" x14ac:dyDescent="0.25">
      <c r="A37" s="15"/>
      <c r="B37" s="15"/>
      <c r="C37" s="15"/>
      <c r="E37" s="125" t="s">
        <v>354</v>
      </c>
      <c r="F37" s="125"/>
      <c r="G37" s="126">
        <v>7250105.4000000004</v>
      </c>
      <c r="H37" s="127">
        <v>0</v>
      </c>
      <c r="I37" s="128">
        <v>7250105.4000000004</v>
      </c>
      <c r="J37" s="129">
        <f>IF(H37=0,0,(G37-H37)/H37)</f>
        <v>0</v>
      </c>
    </row>
    <row r="38" spans="1:10" outlineLevel="1" x14ac:dyDescent="0.25">
      <c r="A38" s="15"/>
      <c r="B38" s="15"/>
      <c r="C38" s="15"/>
      <c r="E38" s="12" t="s">
        <v>237</v>
      </c>
      <c r="F38" s="12" t="s">
        <v>238</v>
      </c>
      <c r="G38" s="13">
        <v>5000000</v>
      </c>
      <c r="H38" s="13">
        <v>0</v>
      </c>
      <c r="I38" s="14">
        <v>5000000</v>
      </c>
      <c r="J38" s="123">
        <f>IF(H38=0,0,(G38-H38)/H38)</f>
        <v>0</v>
      </c>
    </row>
    <row r="39" spans="1:10" outlineLevel="1" x14ac:dyDescent="0.25">
      <c r="A39" s="15"/>
      <c r="B39" s="15"/>
      <c r="C39" s="15"/>
      <c r="E39" s="12" t="s">
        <v>239</v>
      </c>
      <c r="F39" s="12" t="s">
        <v>240</v>
      </c>
      <c r="G39" s="13">
        <v>150000</v>
      </c>
      <c r="H39" s="13">
        <v>0</v>
      </c>
      <c r="I39" s="14">
        <v>150000</v>
      </c>
      <c r="J39" s="123">
        <f>IF(H39=0,0,(G39-H39)/H39)</f>
        <v>0</v>
      </c>
    </row>
    <row r="40" spans="1:10" outlineLevel="1" x14ac:dyDescent="0.25">
      <c r="A40" s="15"/>
      <c r="B40" s="15"/>
      <c r="C40" s="15"/>
      <c r="E40" s="12" t="s">
        <v>241</v>
      </c>
      <c r="F40" s="12" t="s">
        <v>242</v>
      </c>
      <c r="G40" s="13">
        <v>1469450.56</v>
      </c>
      <c r="H40" s="13">
        <v>0</v>
      </c>
      <c r="I40" s="14">
        <v>1469450.56</v>
      </c>
      <c r="J40" s="123">
        <f>IF(H40=0,0,(G40-H40)/H40)</f>
        <v>0</v>
      </c>
    </row>
    <row r="41" spans="1:10" outlineLevel="1" x14ac:dyDescent="0.25">
      <c r="A41" s="15"/>
      <c r="B41" s="15"/>
      <c r="C41" s="15"/>
      <c r="E41" s="12" t="s">
        <v>250</v>
      </c>
      <c r="F41" s="12" t="s">
        <v>251</v>
      </c>
      <c r="G41" s="13">
        <v>69.44</v>
      </c>
      <c r="H41" s="13">
        <v>0</v>
      </c>
      <c r="I41" s="14">
        <v>69.44</v>
      </c>
      <c r="J41" s="123">
        <f>IF(H41=0,0,(G41-H41)/H41)</f>
        <v>0</v>
      </c>
    </row>
    <row r="42" spans="1:10" outlineLevel="1" x14ac:dyDescent="0.25">
      <c r="A42" s="15"/>
      <c r="B42" s="15"/>
      <c r="C42" s="15"/>
      <c r="E42" s="12" t="s">
        <v>253</v>
      </c>
      <c r="F42" s="12" t="s">
        <v>254</v>
      </c>
      <c r="G42" s="13">
        <v>630585.4</v>
      </c>
      <c r="H42" s="13">
        <v>0</v>
      </c>
      <c r="I42" s="14">
        <v>630585.4</v>
      </c>
      <c r="J42" s="123">
        <f>IF(H42=0,0,(G42-H42)/H42)</f>
        <v>0</v>
      </c>
    </row>
    <row r="43" spans="1:10" ht="0.95" customHeight="1" outlineLevel="1" x14ac:dyDescent="0.25">
      <c r="A43" s="15"/>
      <c r="B43" s="15"/>
      <c r="C43" s="15"/>
      <c r="E43" s="112"/>
      <c r="F43" s="112"/>
      <c r="G43" s="121"/>
      <c r="H43" s="114"/>
      <c r="I43" s="116"/>
      <c r="J43" s="124"/>
    </row>
    <row r="44" spans="1:10" x14ac:dyDescent="0.25">
      <c r="A44" s="15"/>
      <c r="B44" s="15"/>
      <c r="C44" s="15"/>
      <c r="E44" s="125" t="s">
        <v>355</v>
      </c>
      <c r="F44" s="125"/>
      <c r="G44" s="126">
        <v>-2176688.7799999998</v>
      </c>
      <c r="H44" s="127">
        <v>0</v>
      </c>
      <c r="I44" s="128">
        <v>-2176688.7799999998</v>
      </c>
      <c r="J44" s="129">
        <f>IF(H44=0,0,(G44-H44)/H44)</f>
        <v>0</v>
      </c>
    </row>
    <row r="45" spans="1:10" outlineLevel="1" x14ac:dyDescent="0.25">
      <c r="A45" s="15"/>
      <c r="B45" s="15"/>
      <c r="C45" s="15"/>
      <c r="E45" s="12" t="s">
        <v>44</v>
      </c>
      <c r="F45" s="12" t="s">
        <v>45</v>
      </c>
      <c r="G45" s="13">
        <v>-44063.37</v>
      </c>
      <c r="H45" s="13">
        <v>0</v>
      </c>
      <c r="I45" s="14">
        <v>-44063.37</v>
      </c>
      <c r="J45" s="123">
        <f>IF(H45=0,0,(G45-H45)/H45)</f>
        <v>0</v>
      </c>
    </row>
    <row r="46" spans="1:10" outlineLevel="1" x14ac:dyDescent="0.25">
      <c r="A46" s="15"/>
      <c r="B46" s="15"/>
      <c r="C46" s="15"/>
      <c r="E46" s="12" t="s">
        <v>382</v>
      </c>
      <c r="F46" s="12" t="s">
        <v>383</v>
      </c>
      <c r="G46" s="13">
        <v>-3578.3</v>
      </c>
      <c r="H46" s="13">
        <v>0</v>
      </c>
      <c r="I46" s="14">
        <v>-3578.3</v>
      </c>
      <c r="J46" s="123">
        <f>IF(H46=0,0,(G46-H46)/H46)</f>
        <v>0</v>
      </c>
    </row>
    <row r="47" spans="1:10" outlineLevel="1" x14ac:dyDescent="0.25">
      <c r="A47" s="15"/>
      <c r="B47" s="15"/>
      <c r="C47" s="15"/>
      <c r="E47" s="12" t="s">
        <v>384</v>
      </c>
      <c r="F47" s="12" t="s">
        <v>385</v>
      </c>
      <c r="G47" s="13">
        <v>-160211.76999999999</v>
      </c>
      <c r="H47" s="13">
        <v>0</v>
      </c>
      <c r="I47" s="14">
        <v>-160211.76999999999</v>
      </c>
      <c r="J47" s="123">
        <f>IF(H47=0,0,(G47-H47)/H47)</f>
        <v>0</v>
      </c>
    </row>
    <row r="48" spans="1:10" outlineLevel="1" x14ac:dyDescent="0.25">
      <c r="A48" s="15"/>
      <c r="B48" s="15"/>
      <c r="C48" s="15"/>
      <c r="E48" s="12" t="s">
        <v>46</v>
      </c>
      <c r="F48" s="12" t="s">
        <v>47</v>
      </c>
      <c r="G48" s="13">
        <v>-4303.82</v>
      </c>
      <c r="H48" s="13">
        <v>0</v>
      </c>
      <c r="I48" s="14">
        <v>-4303.82</v>
      </c>
      <c r="J48" s="123">
        <f>IF(H48=0,0,(G48-H48)/H48)</f>
        <v>0</v>
      </c>
    </row>
    <row r="49" spans="1:10" outlineLevel="1" x14ac:dyDescent="0.25">
      <c r="A49" s="15"/>
      <c r="B49" s="15"/>
      <c r="C49" s="15"/>
      <c r="E49" s="12" t="s">
        <v>48</v>
      </c>
      <c r="F49" s="12" t="s">
        <v>49</v>
      </c>
      <c r="G49" s="13">
        <v>-1532266.53</v>
      </c>
      <c r="H49" s="13">
        <v>0</v>
      </c>
      <c r="I49" s="14">
        <v>-1532266.53</v>
      </c>
      <c r="J49" s="123">
        <f>IF(H49=0,0,(G49-H49)/H49)</f>
        <v>0</v>
      </c>
    </row>
    <row r="50" spans="1:10" outlineLevel="1" x14ac:dyDescent="0.25">
      <c r="A50" s="15"/>
      <c r="B50" s="15"/>
      <c r="C50" s="15"/>
      <c r="E50" s="12" t="s">
        <v>50</v>
      </c>
      <c r="F50" s="12" t="s">
        <v>51</v>
      </c>
      <c r="G50" s="13">
        <v>-111196.03</v>
      </c>
      <c r="H50" s="13">
        <v>0</v>
      </c>
      <c r="I50" s="14">
        <v>-111196.03</v>
      </c>
      <c r="J50" s="123">
        <f>IF(H50=0,0,(G50-H50)/H50)</f>
        <v>0</v>
      </c>
    </row>
    <row r="51" spans="1:10" outlineLevel="1" x14ac:dyDescent="0.25">
      <c r="A51" s="15"/>
      <c r="B51" s="15"/>
      <c r="C51" s="15"/>
      <c r="E51" s="12" t="s">
        <v>52</v>
      </c>
      <c r="F51" s="12" t="s">
        <v>53</v>
      </c>
      <c r="G51" s="13">
        <v>-7192.15</v>
      </c>
      <c r="H51" s="13">
        <v>0</v>
      </c>
      <c r="I51" s="14">
        <v>-7192.15</v>
      </c>
      <c r="J51" s="123">
        <f>IF(H51=0,0,(G51-H51)/H51)</f>
        <v>0</v>
      </c>
    </row>
    <row r="52" spans="1:10" outlineLevel="1" x14ac:dyDescent="0.25">
      <c r="A52" s="15"/>
      <c r="B52" s="15"/>
      <c r="C52" s="15"/>
      <c r="E52" s="12" t="s">
        <v>54</v>
      </c>
      <c r="F52" s="12" t="s">
        <v>55</v>
      </c>
      <c r="G52" s="13">
        <v>-19326.05</v>
      </c>
      <c r="H52" s="13">
        <v>0</v>
      </c>
      <c r="I52" s="14">
        <v>-19326.05</v>
      </c>
      <c r="J52" s="123">
        <f>IF(H52=0,0,(G52-H52)/H52)</f>
        <v>0</v>
      </c>
    </row>
    <row r="53" spans="1:10" outlineLevel="1" x14ac:dyDescent="0.25">
      <c r="A53" s="15"/>
      <c r="B53" s="15"/>
      <c r="C53" s="15"/>
      <c r="E53" s="12" t="s">
        <v>56</v>
      </c>
      <c r="F53" s="12" t="s">
        <v>57</v>
      </c>
      <c r="G53" s="13">
        <v>-82723.149999999994</v>
      </c>
      <c r="H53" s="13">
        <v>0</v>
      </c>
      <c r="I53" s="14">
        <v>-82723.149999999994</v>
      </c>
      <c r="J53" s="123">
        <f>IF(H53=0,0,(G53-H53)/H53)</f>
        <v>0</v>
      </c>
    </row>
    <row r="54" spans="1:10" outlineLevel="1" x14ac:dyDescent="0.25">
      <c r="A54" s="15"/>
      <c r="B54" s="15"/>
      <c r="C54" s="15"/>
      <c r="E54" s="12" t="s">
        <v>58</v>
      </c>
      <c r="F54" s="12" t="s">
        <v>59</v>
      </c>
      <c r="G54" s="13">
        <v>-69777.8</v>
      </c>
      <c r="H54" s="13">
        <v>0</v>
      </c>
      <c r="I54" s="14">
        <v>-69777.8</v>
      </c>
      <c r="J54" s="123">
        <f>IF(H54=0,0,(G54-H54)/H54)</f>
        <v>0</v>
      </c>
    </row>
    <row r="55" spans="1:10" outlineLevel="1" x14ac:dyDescent="0.25">
      <c r="A55" s="15"/>
      <c r="B55" s="15"/>
      <c r="C55" s="15"/>
      <c r="E55" s="12" t="s">
        <v>60</v>
      </c>
      <c r="F55" s="12" t="s">
        <v>61</v>
      </c>
      <c r="G55" s="13">
        <v>-14949.99</v>
      </c>
      <c r="H55" s="13">
        <v>0</v>
      </c>
      <c r="I55" s="14">
        <v>-14949.99</v>
      </c>
      <c r="J55" s="123">
        <f>IF(H55=0,0,(G55-H55)/H55)</f>
        <v>0</v>
      </c>
    </row>
    <row r="56" spans="1:10" outlineLevel="1" x14ac:dyDescent="0.25">
      <c r="A56" s="15"/>
      <c r="B56" s="15"/>
      <c r="C56" s="15"/>
      <c r="E56" s="12" t="s">
        <v>62</v>
      </c>
      <c r="F56" s="12" t="s">
        <v>63</v>
      </c>
      <c r="G56" s="13">
        <v>-9878.52</v>
      </c>
      <c r="H56" s="13">
        <v>0</v>
      </c>
      <c r="I56" s="14">
        <v>-9878.52</v>
      </c>
      <c r="J56" s="123">
        <f>IF(H56=0,0,(G56-H56)/H56)</f>
        <v>0</v>
      </c>
    </row>
    <row r="57" spans="1:10" outlineLevel="1" x14ac:dyDescent="0.25">
      <c r="A57" s="15"/>
      <c r="B57" s="15"/>
      <c r="C57" s="15"/>
      <c r="E57" s="12" t="s">
        <v>64</v>
      </c>
      <c r="F57" s="12" t="s">
        <v>65</v>
      </c>
      <c r="G57" s="13">
        <v>-18711.72</v>
      </c>
      <c r="H57" s="13">
        <v>0</v>
      </c>
      <c r="I57" s="14">
        <v>-18711.72</v>
      </c>
      <c r="J57" s="123">
        <f>IF(H57=0,0,(G57-H57)/H57)</f>
        <v>0</v>
      </c>
    </row>
    <row r="58" spans="1:10" outlineLevel="1" x14ac:dyDescent="0.25">
      <c r="A58" s="15"/>
      <c r="B58" s="15"/>
      <c r="C58" s="15"/>
      <c r="E58" s="12" t="s">
        <v>66</v>
      </c>
      <c r="F58" s="12" t="s">
        <v>67</v>
      </c>
      <c r="G58" s="13">
        <v>-1803.71</v>
      </c>
      <c r="H58" s="13">
        <v>0</v>
      </c>
      <c r="I58" s="14">
        <v>-1803.71</v>
      </c>
      <c r="J58" s="123">
        <f>IF(H58=0,0,(G58-H58)/H58)</f>
        <v>0</v>
      </c>
    </row>
    <row r="59" spans="1:10" outlineLevel="1" x14ac:dyDescent="0.25">
      <c r="A59" s="15"/>
      <c r="B59" s="15"/>
      <c r="C59" s="15"/>
      <c r="E59" s="12" t="s">
        <v>68</v>
      </c>
      <c r="F59" s="12" t="s">
        <v>69</v>
      </c>
      <c r="G59" s="13">
        <v>-545.17999999999995</v>
      </c>
      <c r="H59" s="13">
        <v>0</v>
      </c>
      <c r="I59" s="14">
        <v>-545.17999999999995</v>
      </c>
      <c r="J59" s="123">
        <f>IF(H59=0,0,(G59-H59)/H59)</f>
        <v>0</v>
      </c>
    </row>
    <row r="60" spans="1:10" outlineLevel="1" x14ac:dyDescent="0.25">
      <c r="A60" s="15"/>
      <c r="B60" s="15"/>
      <c r="C60" s="15"/>
      <c r="E60" s="12" t="s">
        <v>70</v>
      </c>
      <c r="F60" s="12" t="s">
        <v>71</v>
      </c>
      <c r="G60" s="13">
        <v>-2112.92</v>
      </c>
      <c r="H60" s="13">
        <v>0</v>
      </c>
      <c r="I60" s="14">
        <v>-2112.92</v>
      </c>
      <c r="J60" s="123">
        <f>IF(H60=0,0,(G60-H60)/H60)</f>
        <v>0</v>
      </c>
    </row>
    <row r="61" spans="1:10" outlineLevel="1" x14ac:dyDescent="0.25">
      <c r="A61" s="15"/>
      <c r="B61" s="15"/>
      <c r="C61" s="15"/>
      <c r="E61" s="12" t="s">
        <v>386</v>
      </c>
      <c r="F61" s="12" t="s">
        <v>387</v>
      </c>
      <c r="G61" s="13">
        <v>-3200</v>
      </c>
      <c r="H61" s="13">
        <v>0</v>
      </c>
      <c r="I61" s="14">
        <v>-3200</v>
      </c>
      <c r="J61" s="123">
        <f>IF(H61=0,0,(G61-H61)/H61)</f>
        <v>0</v>
      </c>
    </row>
    <row r="62" spans="1:10" outlineLevel="1" x14ac:dyDescent="0.25">
      <c r="A62" s="15"/>
      <c r="B62" s="15"/>
      <c r="C62" s="15"/>
      <c r="E62" s="12" t="s">
        <v>72</v>
      </c>
      <c r="F62" s="12" t="s">
        <v>73</v>
      </c>
      <c r="G62" s="13">
        <v>-460</v>
      </c>
      <c r="H62" s="13">
        <v>0</v>
      </c>
      <c r="I62" s="14">
        <v>-460</v>
      </c>
      <c r="J62" s="123">
        <f>IF(H62=0,0,(G62-H62)/H62)</f>
        <v>0</v>
      </c>
    </row>
    <row r="63" spans="1:10" outlineLevel="1" x14ac:dyDescent="0.25">
      <c r="A63" s="15"/>
      <c r="B63" s="15"/>
      <c r="C63" s="15"/>
      <c r="E63" s="12" t="s">
        <v>74</v>
      </c>
      <c r="F63" s="12" t="s">
        <v>75</v>
      </c>
      <c r="G63" s="13">
        <v>-14209.33</v>
      </c>
      <c r="H63" s="13">
        <v>0</v>
      </c>
      <c r="I63" s="14">
        <v>-14209.33</v>
      </c>
      <c r="J63" s="123">
        <f>IF(H63=0,0,(G63-H63)/H63)</f>
        <v>0</v>
      </c>
    </row>
    <row r="64" spans="1:10" outlineLevel="1" x14ac:dyDescent="0.25">
      <c r="A64" s="15"/>
      <c r="B64" s="15"/>
      <c r="C64" s="15"/>
      <c r="E64" s="12" t="s">
        <v>76</v>
      </c>
      <c r="F64" s="12" t="s">
        <v>77</v>
      </c>
      <c r="G64" s="13">
        <v>-52</v>
      </c>
      <c r="H64" s="13">
        <v>0</v>
      </c>
      <c r="I64" s="14">
        <v>-52</v>
      </c>
      <c r="J64" s="123">
        <f>IF(H64=0,0,(G64-H64)/H64)</f>
        <v>0</v>
      </c>
    </row>
    <row r="65" spans="1:10" outlineLevel="1" x14ac:dyDescent="0.25">
      <c r="A65" s="15"/>
      <c r="B65" s="15"/>
      <c r="C65" s="15"/>
      <c r="E65" s="12" t="s">
        <v>78</v>
      </c>
      <c r="F65" s="12" t="s">
        <v>79</v>
      </c>
      <c r="G65" s="13">
        <v>-3084.41</v>
      </c>
      <c r="H65" s="13">
        <v>0</v>
      </c>
      <c r="I65" s="14">
        <v>-3084.41</v>
      </c>
      <c r="J65" s="123">
        <f>IF(H65=0,0,(G65-H65)/H65)</f>
        <v>0</v>
      </c>
    </row>
    <row r="66" spans="1:10" outlineLevel="1" x14ac:dyDescent="0.25">
      <c r="A66" s="15"/>
      <c r="B66" s="15"/>
      <c r="C66" s="15"/>
      <c r="E66" s="12" t="s">
        <v>80</v>
      </c>
      <c r="F66" s="12" t="s">
        <v>81</v>
      </c>
      <c r="G66" s="13">
        <v>-11434</v>
      </c>
      <c r="H66" s="13">
        <v>0</v>
      </c>
      <c r="I66" s="14">
        <v>-11434</v>
      </c>
      <c r="J66" s="123">
        <f>IF(H66=0,0,(G66-H66)/H66)</f>
        <v>0</v>
      </c>
    </row>
    <row r="67" spans="1:10" outlineLevel="1" x14ac:dyDescent="0.25">
      <c r="A67" s="15"/>
      <c r="B67" s="15"/>
      <c r="C67" s="15"/>
      <c r="E67" s="12" t="s">
        <v>82</v>
      </c>
      <c r="F67" s="12" t="s">
        <v>30</v>
      </c>
      <c r="G67" s="13">
        <v>-2090</v>
      </c>
      <c r="H67" s="13">
        <v>0</v>
      </c>
      <c r="I67" s="14">
        <v>-2090</v>
      </c>
      <c r="J67" s="123">
        <f>IF(H67=0,0,(G67-H67)/H67)</f>
        <v>0</v>
      </c>
    </row>
    <row r="68" spans="1:10" outlineLevel="1" x14ac:dyDescent="0.25">
      <c r="A68" s="15"/>
      <c r="B68" s="15"/>
      <c r="C68" s="15"/>
      <c r="E68" s="12" t="s">
        <v>83</v>
      </c>
      <c r="F68" s="12" t="s">
        <v>32</v>
      </c>
      <c r="G68" s="13">
        <v>-1420</v>
      </c>
      <c r="H68" s="13">
        <v>0</v>
      </c>
      <c r="I68" s="14">
        <v>-1420</v>
      </c>
      <c r="J68" s="123">
        <f>IF(H68=0,0,(G68-H68)/H68)</f>
        <v>0</v>
      </c>
    </row>
    <row r="69" spans="1:10" outlineLevel="1" x14ac:dyDescent="0.25">
      <c r="A69" s="15"/>
      <c r="B69" s="15"/>
      <c r="C69" s="15"/>
      <c r="E69" s="12" t="s">
        <v>84</v>
      </c>
      <c r="F69" s="12" t="s">
        <v>34</v>
      </c>
      <c r="G69" s="13">
        <v>-1724</v>
      </c>
      <c r="H69" s="13">
        <v>0</v>
      </c>
      <c r="I69" s="14">
        <v>-1724</v>
      </c>
      <c r="J69" s="123">
        <f>IF(H69=0,0,(G69-H69)/H69)</f>
        <v>0</v>
      </c>
    </row>
    <row r="70" spans="1:10" outlineLevel="1" x14ac:dyDescent="0.25">
      <c r="A70" s="15"/>
      <c r="B70" s="15"/>
      <c r="C70" s="15"/>
      <c r="E70" s="12" t="s">
        <v>85</v>
      </c>
      <c r="F70" s="12" t="s">
        <v>86</v>
      </c>
      <c r="G70" s="13">
        <v>-24331.93</v>
      </c>
      <c r="H70" s="13">
        <v>0</v>
      </c>
      <c r="I70" s="14">
        <v>-24331.93</v>
      </c>
      <c r="J70" s="123">
        <f>IF(H70=0,0,(G70-H70)/H70)</f>
        <v>0</v>
      </c>
    </row>
    <row r="71" spans="1:10" outlineLevel="1" x14ac:dyDescent="0.25">
      <c r="A71" s="15"/>
      <c r="B71" s="15"/>
      <c r="C71" s="15"/>
      <c r="E71" s="12" t="s">
        <v>87</v>
      </c>
      <c r="F71" s="12" t="s">
        <v>88</v>
      </c>
      <c r="G71" s="13">
        <v>-31972.66</v>
      </c>
      <c r="H71" s="13">
        <v>0</v>
      </c>
      <c r="I71" s="14">
        <v>-31972.66</v>
      </c>
      <c r="J71" s="123">
        <f>IF(H71=0,0,(G71-H71)/H71)</f>
        <v>0</v>
      </c>
    </row>
    <row r="72" spans="1:10" outlineLevel="1" x14ac:dyDescent="0.25">
      <c r="A72" s="15"/>
      <c r="B72" s="15"/>
      <c r="C72" s="15"/>
      <c r="E72" s="12" t="s">
        <v>89</v>
      </c>
      <c r="F72" s="12" t="s">
        <v>90</v>
      </c>
      <c r="G72" s="13">
        <v>-69.44</v>
      </c>
      <c r="H72" s="13">
        <v>0</v>
      </c>
      <c r="I72" s="14">
        <v>-69.44</v>
      </c>
      <c r="J72" s="123">
        <f>IF(H72=0,0,(G72-H72)/H72)</f>
        <v>0</v>
      </c>
    </row>
    <row r="73" spans="1:10" ht="0.95" customHeight="1" outlineLevel="1" x14ac:dyDescent="0.25">
      <c r="A73" s="15"/>
      <c r="B73" s="15"/>
      <c r="C73" s="15"/>
      <c r="E73" s="112"/>
      <c r="F73" s="112"/>
      <c r="G73" s="121"/>
      <c r="H73" s="114"/>
      <c r="I73" s="116"/>
      <c r="J73" s="124"/>
    </row>
    <row r="74" spans="1:10" x14ac:dyDescent="0.25">
      <c r="A74" s="15"/>
      <c r="B74" s="15"/>
      <c r="C74" s="15"/>
      <c r="E74" s="125" t="s">
        <v>356</v>
      </c>
      <c r="F74" s="125"/>
      <c r="G74" s="126">
        <v>-4522268.57</v>
      </c>
      <c r="H74" s="127">
        <v>0</v>
      </c>
      <c r="I74" s="128">
        <v>-4522268.57</v>
      </c>
      <c r="J74" s="129">
        <f>IF(H74=0,0,(G74-H74)/H74)</f>
        <v>0</v>
      </c>
    </row>
    <row r="75" spans="1:10" outlineLevel="1" x14ac:dyDescent="0.25">
      <c r="A75" s="15"/>
      <c r="B75" s="15"/>
      <c r="C75" s="15"/>
      <c r="E75" s="12" t="s">
        <v>299</v>
      </c>
      <c r="F75" s="12" t="s">
        <v>300</v>
      </c>
      <c r="G75" s="13">
        <v>-4369865.7699999996</v>
      </c>
      <c r="H75" s="13">
        <v>0</v>
      </c>
      <c r="I75" s="14">
        <v>-4369865.7699999996</v>
      </c>
      <c r="J75" s="123">
        <f>IF(H75=0,0,(G75-H75)/H75)</f>
        <v>0</v>
      </c>
    </row>
    <row r="76" spans="1:10" outlineLevel="1" x14ac:dyDescent="0.25">
      <c r="A76" s="15"/>
      <c r="B76" s="15"/>
      <c r="C76" s="15"/>
      <c r="E76" s="12" t="s">
        <v>366</v>
      </c>
      <c r="F76" s="12" t="s">
        <v>367</v>
      </c>
      <c r="G76" s="13">
        <v>-152402.79999999999</v>
      </c>
      <c r="H76" s="13">
        <v>0</v>
      </c>
      <c r="I76" s="14">
        <v>-152402.79999999999</v>
      </c>
      <c r="J76" s="123">
        <f>IF(H76=0,0,(G76-H76)/H76)</f>
        <v>0</v>
      </c>
    </row>
    <row r="77" spans="1:10" ht="0.95" customHeight="1" outlineLevel="1" x14ac:dyDescent="0.25">
      <c r="A77" s="15"/>
      <c r="B77" s="15"/>
      <c r="C77" s="15"/>
      <c r="E77" s="112"/>
      <c r="F77" s="112"/>
      <c r="G77" s="121"/>
      <c r="H77" s="114"/>
      <c r="I77" s="116"/>
      <c r="J77" s="124"/>
    </row>
    <row r="78" spans="1:10" x14ac:dyDescent="0.25">
      <c r="A78" s="15"/>
      <c r="B78" s="15"/>
      <c r="C78" s="15"/>
      <c r="E78" s="125" t="s">
        <v>357</v>
      </c>
      <c r="F78" s="125"/>
      <c r="G78" s="126">
        <v>319271.15000000002</v>
      </c>
      <c r="H78" s="127">
        <v>0</v>
      </c>
      <c r="I78" s="128">
        <v>319271.15000000002</v>
      </c>
      <c r="J78" s="129">
        <f>IF(H78=0,0,(G78-H78)/H78)</f>
        <v>0</v>
      </c>
    </row>
    <row r="79" spans="1:10" outlineLevel="1" x14ac:dyDescent="0.25">
      <c r="A79" s="15"/>
      <c r="B79" s="15"/>
      <c r="C79" s="15"/>
      <c r="E79" s="12" t="s">
        <v>294</v>
      </c>
      <c r="F79" s="12" t="s">
        <v>295</v>
      </c>
      <c r="G79" s="13">
        <v>296224.96000000002</v>
      </c>
      <c r="H79" s="13">
        <v>0</v>
      </c>
      <c r="I79" s="14">
        <v>296224.96000000002</v>
      </c>
      <c r="J79" s="123">
        <f>IF(H79=0,0,(G79-H79)/H79)</f>
        <v>0</v>
      </c>
    </row>
    <row r="80" spans="1:10" outlineLevel="1" x14ac:dyDescent="0.25">
      <c r="A80" s="15"/>
      <c r="B80" s="15"/>
      <c r="C80" s="15"/>
      <c r="E80" s="12" t="s">
        <v>296</v>
      </c>
      <c r="F80" s="12" t="s">
        <v>297</v>
      </c>
      <c r="G80" s="13">
        <v>23046.19</v>
      </c>
      <c r="H80" s="13">
        <v>0</v>
      </c>
      <c r="I80" s="14">
        <v>23046.19</v>
      </c>
      <c r="J80" s="123">
        <f>IF(H80=0,0,(G80-H80)/H80)</f>
        <v>0</v>
      </c>
    </row>
    <row r="81" spans="1:10" ht="0.95" customHeight="1" outlineLevel="1" x14ac:dyDescent="0.25">
      <c r="A81" s="15"/>
      <c r="B81" s="15"/>
      <c r="C81" s="15"/>
      <c r="E81" s="112"/>
      <c r="F81" s="112"/>
      <c r="G81" s="121"/>
      <c r="H81" s="114"/>
      <c r="I81" s="116"/>
      <c r="J81" s="124"/>
    </row>
    <row r="82" spans="1:10" x14ac:dyDescent="0.25">
      <c r="A82" s="15"/>
      <c r="B82" s="15"/>
      <c r="C82" s="15"/>
      <c r="E82" s="125" t="s">
        <v>358</v>
      </c>
      <c r="F82" s="125"/>
      <c r="G82" s="126">
        <v>-6274351.6699999999</v>
      </c>
      <c r="H82" s="127">
        <v>0</v>
      </c>
      <c r="I82" s="128">
        <v>-6274351.6699999999</v>
      </c>
      <c r="J82" s="129">
        <f>IF(H82=0,0,(G82-H82)/H82)</f>
        <v>0</v>
      </c>
    </row>
    <row r="83" spans="1:10" outlineLevel="1" x14ac:dyDescent="0.25">
      <c r="A83" s="15"/>
      <c r="B83" s="15"/>
      <c r="C83" s="15"/>
      <c r="E83" s="12" t="s">
        <v>256</v>
      </c>
      <c r="F83" s="12" t="s">
        <v>257</v>
      </c>
      <c r="G83" s="13">
        <v>-2955000</v>
      </c>
      <c r="H83" s="13">
        <v>0</v>
      </c>
      <c r="I83" s="14">
        <v>-2955000</v>
      </c>
      <c r="J83" s="123">
        <f>IF(H83=0,0,(G83-H83)/H83)</f>
        <v>0</v>
      </c>
    </row>
    <row r="84" spans="1:10" outlineLevel="1" x14ac:dyDescent="0.25">
      <c r="A84" s="15"/>
      <c r="B84" s="15"/>
      <c r="C84" s="15"/>
      <c r="E84" s="12" t="s">
        <v>258</v>
      </c>
      <c r="F84" s="12" t="s">
        <v>259</v>
      </c>
      <c r="G84" s="13">
        <v>-2291720.83</v>
      </c>
      <c r="H84" s="13">
        <v>0</v>
      </c>
      <c r="I84" s="14">
        <v>-2291720.83</v>
      </c>
      <c r="J84" s="123">
        <f>IF(H84=0,0,(G84-H84)/H84)</f>
        <v>0</v>
      </c>
    </row>
    <row r="85" spans="1:10" outlineLevel="1" x14ac:dyDescent="0.25">
      <c r="A85" s="15"/>
      <c r="B85" s="15"/>
      <c r="C85" s="15"/>
      <c r="E85" s="12" t="s">
        <v>260</v>
      </c>
      <c r="F85" s="12" t="s">
        <v>261</v>
      </c>
      <c r="G85" s="13">
        <v>-9817.17</v>
      </c>
      <c r="H85" s="13">
        <v>0</v>
      </c>
      <c r="I85" s="14">
        <v>-9817.17</v>
      </c>
      <c r="J85" s="123">
        <f>IF(H85=0,0,(G85-H85)/H85)</f>
        <v>0</v>
      </c>
    </row>
    <row r="86" spans="1:10" outlineLevel="1" x14ac:dyDescent="0.25">
      <c r="A86" s="15"/>
      <c r="B86" s="15"/>
      <c r="C86" s="15"/>
      <c r="E86" s="12" t="s">
        <v>262</v>
      </c>
      <c r="F86" s="12" t="s">
        <v>263</v>
      </c>
      <c r="G86" s="13">
        <v>-145716.82999999999</v>
      </c>
      <c r="H86" s="13">
        <v>0</v>
      </c>
      <c r="I86" s="14">
        <v>-145716.82999999999</v>
      </c>
      <c r="J86" s="123">
        <f>IF(H86=0,0,(G86-H86)/H86)</f>
        <v>0</v>
      </c>
    </row>
    <row r="87" spans="1:10" outlineLevel="1" x14ac:dyDescent="0.25">
      <c r="A87" s="15"/>
      <c r="B87" s="15"/>
      <c r="C87" s="15"/>
      <c r="E87" s="12" t="s">
        <v>264</v>
      </c>
      <c r="F87" s="12" t="s">
        <v>265</v>
      </c>
      <c r="G87" s="13">
        <v>-10665.9</v>
      </c>
      <c r="H87" s="13">
        <v>0</v>
      </c>
      <c r="I87" s="14">
        <v>-10665.9</v>
      </c>
      <c r="J87" s="123">
        <f>IF(H87=0,0,(G87-H87)/H87)</f>
        <v>0</v>
      </c>
    </row>
    <row r="88" spans="1:10" outlineLevel="1" x14ac:dyDescent="0.25">
      <c r="A88" s="15"/>
      <c r="B88" s="15"/>
      <c r="C88" s="15"/>
      <c r="E88" s="12" t="s">
        <v>266</v>
      </c>
      <c r="F88" s="12" t="s">
        <v>267</v>
      </c>
      <c r="G88" s="13">
        <v>-31350</v>
      </c>
      <c r="H88" s="13">
        <v>0</v>
      </c>
      <c r="I88" s="14">
        <v>-31350</v>
      </c>
      <c r="J88" s="123">
        <f>IF(H88=0,0,(G88-H88)/H88)</f>
        <v>0</v>
      </c>
    </row>
    <row r="89" spans="1:10" outlineLevel="1" x14ac:dyDescent="0.25">
      <c r="A89" s="15"/>
      <c r="B89" s="15"/>
      <c r="C89" s="15"/>
      <c r="E89" s="12" t="s">
        <v>269</v>
      </c>
      <c r="F89" s="12" t="s">
        <v>270</v>
      </c>
      <c r="G89" s="13">
        <v>-200000</v>
      </c>
      <c r="H89" s="13">
        <v>0</v>
      </c>
      <c r="I89" s="14">
        <v>-200000</v>
      </c>
      <c r="J89" s="123">
        <f>IF(H89=0,0,(G89-H89)/H89)</f>
        <v>0</v>
      </c>
    </row>
    <row r="90" spans="1:10" outlineLevel="1" x14ac:dyDescent="0.25">
      <c r="A90" s="15"/>
      <c r="B90" s="15"/>
      <c r="C90" s="15"/>
      <c r="E90" s="12" t="s">
        <v>271</v>
      </c>
      <c r="F90" s="12" t="s">
        <v>272</v>
      </c>
      <c r="G90" s="13">
        <v>-630080.93999999994</v>
      </c>
      <c r="H90" s="13">
        <v>0</v>
      </c>
      <c r="I90" s="14">
        <v>-630080.93999999994</v>
      </c>
      <c r="J90" s="123">
        <f>IF(H90=0,0,(G90-H90)/H90)</f>
        <v>0</v>
      </c>
    </row>
    <row r="91" spans="1:10" ht="0.95" customHeight="1" outlineLevel="1" x14ac:dyDescent="0.25">
      <c r="A91" s="15"/>
      <c r="B91" s="15"/>
      <c r="C91" s="15"/>
      <c r="E91" s="112"/>
      <c r="F91" s="112"/>
      <c r="G91" s="121"/>
      <c r="H91" s="114"/>
      <c r="I91" s="116"/>
      <c r="J91" s="124"/>
    </row>
    <row r="92" spans="1:10" x14ac:dyDescent="0.25">
      <c r="A92" s="15"/>
      <c r="B92" s="15"/>
      <c r="C92" s="15"/>
      <c r="E92" s="125" t="s">
        <v>359</v>
      </c>
      <c r="F92" s="125"/>
      <c r="G92" s="126">
        <v>4237557.1100000003</v>
      </c>
      <c r="H92" s="127">
        <v>0</v>
      </c>
      <c r="I92" s="128">
        <v>4237557.1100000003</v>
      </c>
      <c r="J92" s="129">
        <f>IF(H92=0,0,(G92-H92)/H92)</f>
        <v>0</v>
      </c>
    </row>
    <row r="93" spans="1:10" outlineLevel="1" x14ac:dyDescent="0.25">
      <c r="A93" s="15"/>
      <c r="B93" s="15"/>
      <c r="C93" s="15"/>
      <c r="E93" s="12" t="s">
        <v>388</v>
      </c>
      <c r="F93" s="12" t="s">
        <v>389</v>
      </c>
      <c r="G93" s="13">
        <v>48220.5</v>
      </c>
      <c r="H93" s="13">
        <v>0</v>
      </c>
      <c r="I93" s="14">
        <v>48220.5</v>
      </c>
      <c r="J93" s="123">
        <f>IF(H93=0,0,(G93-H93)/H93)</f>
        <v>0</v>
      </c>
    </row>
    <row r="94" spans="1:10" outlineLevel="1" x14ac:dyDescent="0.25">
      <c r="A94" s="15"/>
      <c r="B94" s="15"/>
      <c r="C94" s="15"/>
      <c r="E94" s="12" t="s">
        <v>390</v>
      </c>
      <c r="F94" s="12" t="s">
        <v>391</v>
      </c>
      <c r="G94" s="13">
        <v>3479849.04</v>
      </c>
      <c r="H94" s="13">
        <v>0</v>
      </c>
      <c r="I94" s="14">
        <v>3479849.04</v>
      </c>
      <c r="J94" s="123">
        <f>IF(H94=0,0,(G94-H94)/H94)</f>
        <v>0</v>
      </c>
    </row>
    <row r="95" spans="1:10" outlineLevel="1" x14ac:dyDescent="0.25">
      <c r="A95" s="15"/>
      <c r="B95" s="15"/>
      <c r="C95" s="15"/>
      <c r="E95" s="12" t="s">
        <v>91</v>
      </c>
      <c r="F95" s="12" t="s">
        <v>92</v>
      </c>
      <c r="G95" s="13">
        <v>70594.16</v>
      </c>
      <c r="H95" s="13">
        <v>0</v>
      </c>
      <c r="I95" s="14">
        <v>70594.16</v>
      </c>
      <c r="J95" s="123">
        <f>IF(H95=0,0,(G95-H95)/H95)</f>
        <v>0</v>
      </c>
    </row>
    <row r="96" spans="1:10" outlineLevel="1" x14ac:dyDescent="0.25">
      <c r="A96" s="15"/>
      <c r="B96" s="15"/>
      <c r="C96" s="15"/>
      <c r="E96" s="12" t="s">
        <v>93</v>
      </c>
      <c r="F96" s="12" t="s">
        <v>94</v>
      </c>
      <c r="G96" s="13">
        <v>46420.26</v>
      </c>
      <c r="H96" s="13">
        <v>0</v>
      </c>
      <c r="I96" s="14">
        <v>46420.26</v>
      </c>
      <c r="J96" s="123">
        <f>IF(H96=0,0,(G96-H96)/H96)</f>
        <v>0</v>
      </c>
    </row>
    <row r="97" spans="1:10" outlineLevel="1" x14ac:dyDescent="0.25">
      <c r="A97" s="15"/>
      <c r="B97" s="15"/>
      <c r="C97" s="15"/>
      <c r="E97" s="12" t="s">
        <v>95</v>
      </c>
      <c r="F97" s="12" t="s">
        <v>96</v>
      </c>
      <c r="G97" s="13">
        <v>120066.13</v>
      </c>
      <c r="H97" s="13">
        <v>0</v>
      </c>
      <c r="I97" s="14">
        <v>120066.13</v>
      </c>
      <c r="J97" s="123">
        <f>IF(H97=0,0,(G97-H97)/H97)</f>
        <v>0</v>
      </c>
    </row>
    <row r="98" spans="1:10" outlineLevel="1" x14ac:dyDescent="0.25">
      <c r="A98" s="15"/>
      <c r="B98" s="15"/>
      <c r="C98" s="15"/>
      <c r="E98" s="12" t="s">
        <v>97</v>
      </c>
      <c r="F98" s="12" t="s">
        <v>98</v>
      </c>
      <c r="G98" s="13">
        <v>501147.02</v>
      </c>
      <c r="H98" s="13">
        <v>0</v>
      </c>
      <c r="I98" s="14">
        <v>501147.02</v>
      </c>
      <c r="J98" s="123">
        <f>IF(H98=0,0,(G98-H98)/H98)</f>
        <v>0</v>
      </c>
    </row>
    <row r="99" spans="1:10" outlineLevel="1" x14ac:dyDescent="0.25">
      <c r="A99" s="15"/>
      <c r="B99" s="15"/>
      <c r="C99" s="15"/>
      <c r="E99" s="12" t="s">
        <v>99</v>
      </c>
      <c r="F99" s="12" t="s">
        <v>100</v>
      </c>
      <c r="G99" s="13">
        <v>1000</v>
      </c>
      <c r="H99" s="13">
        <v>0</v>
      </c>
      <c r="I99" s="14">
        <v>1000</v>
      </c>
      <c r="J99" s="123">
        <f>IF(H99=0,0,(G99-H99)/H99)</f>
        <v>0</v>
      </c>
    </row>
    <row r="100" spans="1:10" outlineLevel="1" x14ac:dyDescent="0.25">
      <c r="A100" s="15"/>
      <c r="B100" s="15"/>
      <c r="C100" s="15"/>
      <c r="E100" s="12" t="s">
        <v>101</v>
      </c>
      <c r="F100" s="12" t="s">
        <v>102</v>
      </c>
      <c r="G100" s="13">
        <v>-29740</v>
      </c>
      <c r="H100" s="13">
        <v>0</v>
      </c>
      <c r="I100" s="14">
        <v>-29740</v>
      </c>
      <c r="J100" s="123">
        <f>IF(H100=0,0,(G100-H100)/H100)</f>
        <v>0</v>
      </c>
    </row>
    <row r="101" spans="1:10" ht="0.95" customHeight="1" outlineLevel="1" x14ac:dyDescent="0.25">
      <c r="A101" s="15"/>
      <c r="B101" s="15"/>
      <c r="C101" s="15"/>
      <c r="E101" s="112"/>
      <c r="F101" s="112"/>
      <c r="G101" s="121"/>
      <c r="H101" s="114"/>
      <c r="I101" s="116"/>
      <c r="J101" s="124"/>
    </row>
    <row r="102" spans="1:10" x14ac:dyDescent="0.25">
      <c r="A102" s="15"/>
      <c r="B102" s="15"/>
      <c r="C102" s="15"/>
      <c r="E102" s="125" t="s">
        <v>360</v>
      </c>
      <c r="F102" s="125"/>
      <c r="G102" s="126">
        <v>8000</v>
      </c>
      <c r="H102" s="127">
        <v>0</v>
      </c>
      <c r="I102" s="128">
        <v>8000</v>
      </c>
      <c r="J102" s="129">
        <f>IF(H102=0,0,(G102-H102)/H102)</f>
        <v>0</v>
      </c>
    </row>
    <row r="103" spans="1:10" outlineLevel="1" x14ac:dyDescent="0.25">
      <c r="A103" s="15"/>
      <c r="B103" s="15"/>
      <c r="C103" s="15"/>
      <c r="E103" s="12" t="s">
        <v>244</v>
      </c>
      <c r="F103" s="12" t="s">
        <v>245</v>
      </c>
      <c r="G103" s="13">
        <v>8000</v>
      </c>
      <c r="H103" s="13">
        <v>0</v>
      </c>
      <c r="I103" s="14">
        <v>8000</v>
      </c>
      <c r="J103" s="123">
        <f>IF(H103=0,0,(G103-H103)/H103)</f>
        <v>0</v>
      </c>
    </row>
    <row r="104" spans="1:10" ht="0.95" customHeight="1" outlineLevel="1" x14ac:dyDescent="0.25">
      <c r="A104" s="15"/>
      <c r="B104" s="15"/>
      <c r="C104" s="15"/>
      <c r="E104" s="112"/>
      <c r="F104" s="112"/>
      <c r="G104" s="121"/>
      <c r="H104" s="114"/>
      <c r="I104" s="116"/>
      <c r="J104" s="124"/>
    </row>
    <row r="105" spans="1:10" x14ac:dyDescent="0.25">
      <c r="A105" s="15"/>
      <c r="B105" s="15"/>
      <c r="C105" s="15"/>
      <c r="E105" s="125" t="s">
        <v>361</v>
      </c>
      <c r="F105" s="125"/>
      <c r="G105" s="126">
        <v>6974</v>
      </c>
      <c r="H105" s="127">
        <v>0</v>
      </c>
      <c r="I105" s="128">
        <v>6974</v>
      </c>
      <c r="J105" s="129">
        <f>IF(H105=0,0,(G105-H105)/H105)</f>
        <v>0</v>
      </c>
    </row>
    <row r="106" spans="1:10" outlineLevel="1" x14ac:dyDescent="0.25">
      <c r="A106" s="15"/>
      <c r="B106" s="15"/>
      <c r="C106" s="15"/>
      <c r="E106" s="12" t="s">
        <v>302</v>
      </c>
      <c r="F106" s="12" t="s">
        <v>303</v>
      </c>
      <c r="G106" s="13">
        <v>3736</v>
      </c>
      <c r="H106" s="13">
        <v>0</v>
      </c>
      <c r="I106" s="14">
        <v>3736</v>
      </c>
      <c r="J106" s="123">
        <f>IF(H106=0,0,(G106-H106)/H106)</f>
        <v>0</v>
      </c>
    </row>
    <row r="107" spans="1:10" outlineLevel="1" x14ac:dyDescent="0.25">
      <c r="A107" s="15"/>
      <c r="B107" s="15"/>
      <c r="C107" s="15"/>
      <c r="E107" s="12" t="s">
        <v>304</v>
      </c>
      <c r="F107" s="12" t="s">
        <v>305</v>
      </c>
      <c r="G107" s="13">
        <v>3238</v>
      </c>
      <c r="H107" s="13">
        <v>0</v>
      </c>
      <c r="I107" s="14">
        <v>3238</v>
      </c>
      <c r="J107" s="123">
        <f>IF(H107=0,0,(G107-H107)/H107)</f>
        <v>0</v>
      </c>
    </row>
    <row r="108" spans="1:10" ht="0.95" customHeight="1" outlineLevel="1" x14ac:dyDescent="0.25">
      <c r="A108" s="15"/>
      <c r="B108" s="15"/>
      <c r="C108" s="15"/>
      <c r="E108" s="112"/>
      <c r="F108" s="112"/>
      <c r="G108" s="121"/>
      <c r="H108" s="114"/>
      <c r="I108" s="116"/>
      <c r="J108" s="124"/>
    </row>
    <row r="109" spans="1:10" x14ac:dyDescent="0.25">
      <c r="A109" s="15"/>
      <c r="B109" s="15"/>
      <c r="C109" s="15"/>
      <c r="E109" s="125" t="s">
        <v>362</v>
      </c>
      <c r="F109" s="125"/>
      <c r="G109" s="126">
        <v>-1336020.3400000001</v>
      </c>
      <c r="H109" s="127">
        <v>0</v>
      </c>
      <c r="I109" s="128">
        <v>-1336020.3400000001</v>
      </c>
      <c r="J109" s="129">
        <f>IF(H109=0,0,(G109-H109)/H109)</f>
        <v>0</v>
      </c>
    </row>
    <row r="110" spans="1:10" outlineLevel="1" x14ac:dyDescent="0.25">
      <c r="A110" s="15"/>
      <c r="B110" s="15"/>
      <c r="C110" s="15"/>
      <c r="E110" s="12" t="s">
        <v>285</v>
      </c>
      <c r="F110" s="12" t="s">
        <v>286</v>
      </c>
      <c r="G110" s="13">
        <v>-250708.12</v>
      </c>
      <c r="H110" s="13">
        <v>0</v>
      </c>
      <c r="I110" s="14">
        <v>-250708.12</v>
      </c>
      <c r="J110" s="123">
        <f>IF(H110=0,0,(G110-H110)/H110)</f>
        <v>0</v>
      </c>
    </row>
    <row r="111" spans="1:10" outlineLevel="1" x14ac:dyDescent="0.25">
      <c r="A111" s="15"/>
      <c r="B111" s="15"/>
      <c r="C111" s="15"/>
      <c r="E111" s="12" t="s">
        <v>288</v>
      </c>
      <c r="F111" s="12" t="s">
        <v>289</v>
      </c>
      <c r="G111" s="13">
        <v>-97800</v>
      </c>
      <c r="H111" s="13">
        <v>0</v>
      </c>
      <c r="I111" s="14">
        <v>-97800</v>
      </c>
      <c r="J111" s="123">
        <f>IF(H111=0,0,(G111-H111)/H111)</f>
        <v>0</v>
      </c>
    </row>
    <row r="112" spans="1:10" outlineLevel="1" x14ac:dyDescent="0.25">
      <c r="A112" s="15"/>
      <c r="B112" s="15"/>
      <c r="C112" s="15"/>
      <c r="E112" s="12" t="s">
        <v>291</v>
      </c>
      <c r="F112" s="12" t="s">
        <v>292</v>
      </c>
      <c r="G112" s="13">
        <v>-987512.22</v>
      </c>
      <c r="H112" s="13">
        <v>0</v>
      </c>
      <c r="I112" s="14">
        <v>-987512.22</v>
      </c>
      <c r="J112" s="123">
        <f>IF(H112=0,0,(G112-H112)/H112)</f>
        <v>0</v>
      </c>
    </row>
    <row r="113" spans="1:10" ht="0.95" customHeight="1" outlineLevel="1" x14ac:dyDescent="0.25">
      <c r="A113" s="15"/>
      <c r="B113" s="15"/>
      <c r="C113" s="15"/>
      <c r="E113" s="112"/>
      <c r="F113" s="112"/>
      <c r="G113" s="121"/>
      <c r="H113" s="114"/>
      <c r="I113" s="116"/>
      <c r="J113" s="124"/>
    </row>
    <row r="114" spans="1:10" x14ac:dyDescent="0.25">
      <c r="A114" s="15"/>
      <c r="B114" s="15"/>
      <c r="C114" s="15"/>
      <c r="E114" s="11" t="s">
        <v>2</v>
      </c>
      <c r="F114" s="11"/>
      <c r="G114" s="120">
        <v>0</v>
      </c>
      <c r="H114" s="113">
        <v>0</v>
      </c>
      <c r="I114" s="115">
        <v>0</v>
      </c>
      <c r="J114" s="122">
        <f>IF(H114=0,0,(G114-H114)/H114)</f>
        <v>0</v>
      </c>
    </row>
    <row r="115" spans="1:10" x14ac:dyDescent="0.25">
      <c r="A115" s="15"/>
      <c r="B115" s="15"/>
      <c r="C115" s="15"/>
    </row>
    <row r="116" spans="1:10" x14ac:dyDescent="0.25">
      <c r="A116" s="15"/>
      <c r="B116" s="15"/>
      <c r="C116" s="15"/>
    </row>
    <row r="117" spans="1:10" x14ac:dyDescent="0.25">
      <c r="A117" s="15"/>
      <c r="B117" s="15"/>
      <c r="C117" s="15"/>
    </row>
    <row r="118" spans="1:10" x14ac:dyDescent="0.25">
      <c r="A118" s="15"/>
      <c r="B118" s="15"/>
      <c r="C118" s="15"/>
    </row>
    <row r="119" spans="1:10" x14ac:dyDescent="0.25">
      <c r="A119" s="15"/>
      <c r="B119" s="15"/>
      <c r="C119" s="15"/>
    </row>
    <row r="120" spans="1:10" x14ac:dyDescent="0.25">
      <c r="A120" s="15"/>
      <c r="B120" s="15"/>
      <c r="C120" s="15"/>
    </row>
    <row r="121" spans="1:10" x14ac:dyDescent="0.25">
      <c r="A121" s="15"/>
      <c r="B121" s="15"/>
      <c r="C121" s="15"/>
    </row>
    <row r="122" spans="1:10" x14ac:dyDescent="0.25">
      <c r="A122" s="15"/>
      <c r="B122" s="15"/>
      <c r="C122" s="15"/>
    </row>
    <row r="123" spans="1:10" x14ac:dyDescent="0.25">
      <c r="A123" s="15"/>
      <c r="B123" s="15"/>
      <c r="C123" s="15"/>
    </row>
    <row r="124" spans="1:10" x14ac:dyDescent="0.25">
      <c r="A124" s="15"/>
      <c r="B124" s="15"/>
      <c r="C124" s="15"/>
    </row>
    <row r="125" spans="1:10" x14ac:dyDescent="0.25">
      <c r="A125" s="15"/>
      <c r="B125" s="15"/>
      <c r="C125" s="15"/>
    </row>
    <row r="126" spans="1:10" x14ac:dyDescent="0.25">
      <c r="A126" s="15"/>
      <c r="B126" s="15"/>
      <c r="C126" s="15"/>
    </row>
    <row r="127" spans="1:10" x14ac:dyDescent="0.25">
      <c r="A127" s="15"/>
      <c r="B127" s="15"/>
      <c r="C127" s="15"/>
    </row>
    <row r="128" spans="1:10" x14ac:dyDescent="0.25">
      <c r="A128" s="15"/>
      <c r="B128" s="15"/>
      <c r="C128" s="15"/>
    </row>
    <row r="129" spans="1:3" x14ac:dyDescent="0.25">
      <c r="A129" s="15"/>
      <c r="B129" s="15"/>
      <c r="C129" s="15"/>
    </row>
    <row r="130" spans="1:3" x14ac:dyDescent="0.25">
      <c r="A130" s="15"/>
      <c r="B130" s="15"/>
      <c r="C130" s="15"/>
    </row>
    <row r="131" spans="1:3" x14ac:dyDescent="0.25">
      <c r="A131" s="15"/>
      <c r="B131" s="15"/>
      <c r="C131" s="15"/>
    </row>
    <row r="132" spans="1:3" x14ac:dyDescent="0.25">
      <c r="A132" s="15"/>
      <c r="B132" s="15"/>
      <c r="C132" s="15"/>
    </row>
    <row r="133" spans="1:3" x14ac:dyDescent="0.25">
      <c r="A133" s="15"/>
      <c r="B133" s="15"/>
      <c r="C133" s="15"/>
    </row>
    <row r="134" spans="1:3" x14ac:dyDescent="0.25">
      <c r="A134" s="15"/>
      <c r="B134" s="15"/>
      <c r="C134" s="15"/>
    </row>
    <row r="135" spans="1:3" x14ac:dyDescent="0.25">
      <c r="A135" s="15"/>
      <c r="B135" s="15"/>
      <c r="C135" s="15"/>
    </row>
    <row r="136" spans="1:3" x14ac:dyDescent="0.25">
      <c r="A136" s="15"/>
      <c r="B136" s="15"/>
      <c r="C136" s="15"/>
    </row>
    <row r="137" spans="1:3" x14ac:dyDescent="0.25">
      <c r="A137" s="15"/>
      <c r="B137" s="15"/>
      <c r="C137" s="15"/>
    </row>
    <row r="138" spans="1:3" x14ac:dyDescent="0.25">
      <c r="A138" s="15"/>
      <c r="B138" s="15"/>
      <c r="C138" s="15"/>
    </row>
    <row r="139" spans="1:3" x14ac:dyDescent="0.25">
      <c r="A139" s="15"/>
      <c r="B139" s="15"/>
      <c r="C139" s="15"/>
    </row>
    <row r="140" spans="1:3" x14ac:dyDescent="0.25">
      <c r="A140" s="15"/>
      <c r="B140" s="15"/>
      <c r="C140" s="15"/>
    </row>
    <row r="141" spans="1:3" x14ac:dyDescent="0.25">
      <c r="A141" s="15"/>
      <c r="B141" s="15"/>
      <c r="C141" s="15"/>
    </row>
    <row r="142" spans="1:3" x14ac:dyDescent="0.25">
      <c r="A142" s="15"/>
      <c r="B142" s="15"/>
      <c r="C142" s="15"/>
    </row>
    <row r="143" spans="1:3" x14ac:dyDescent="0.25">
      <c r="A143" s="15"/>
      <c r="B143" s="15"/>
      <c r="C143" s="15"/>
    </row>
    <row r="144" spans="1:3" x14ac:dyDescent="0.25">
      <c r="A144" s="15"/>
      <c r="B144" s="15"/>
      <c r="C144" s="15"/>
    </row>
    <row r="145" spans="1:3" x14ac:dyDescent="0.25">
      <c r="A145" s="15"/>
      <c r="B145" s="15"/>
      <c r="C145" s="15"/>
    </row>
    <row r="146" spans="1:3" x14ac:dyDescent="0.25">
      <c r="A146" s="15"/>
      <c r="B146" s="15"/>
      <c r="C146" s="15"/>
    </row>
    <row r="147" spans="1:3" x14ac:dyDescent="0.25">
      <c r="A147" s="15"/>
      <c r="B147" s="15"/>
      <c r="C147" s="15"/>
    </row>
    <row r="148" spans="1:3" x14ac:dyDescent="0.25">
      <c r="A148" s="15"/>
      <c r="B148" s="15"/>
      <c r="C148" s="15"/>
    </row>
    <row r="149" spans="1:3" x14ac:dyDescent="0.25">
      <c r="A149" s="15"/>
      <c r="B149" s="15"/>
      <c r="C149" s="15"/>
    </row>
    <row r="150" spans="1:3" x14ac:dyDescent="0.25">
      <c r="A150" s="15"/>
      <c r="B150" s="15"/>
      <c r="C150" s="15"/>
    </row>
    <row r="151" spans="1:3" x14ac:dyDescent="0.25">
      <c r="A151" s="15"/>
      <c r="B151" s="15"/>
      <c r="C151" s="15"/>
    </row>
    <row r="152" spans="1:3" x14ac:dyDescent="0.25">
      <c r="A152" s="15"/>
      <c r="B152" s="15"/>
      <c r="C152" s="15"/>
    </row>
    <row r="153" spans="1:3" x14ac:dyDescent="0.25">
      <c r="A153" s="15"/>
      <c r="B153" s="15"/>
      <c r="C153" s="15"/>
    </row>
    <row r="154" spans="1:3" x14ac:dyDescent="0.25">
      <c r="A154" s="15"/>
      <c r="B154" s="15"/>
      <c r="C154" s="15"/>
    </row>
    <row r="155" spans="1:3" x14ac:dyDescent="0.25">
      <c r="A155" s="15"/>
      <c r="B155" s="15"/>
      <c r="C155" s="15"/>
    </row>
    <row r="156" spans="1:3" x14ac:dyDescent="0.25">
      <c r="A156" s="15"/>
      <c r="B156" s="15"/>
      <c r="C156" s="15"/>
    </row>
    <row r="157" spans="1:3" x14ac:dyDescent="0.25">
      <c r="A157" s="15"/>
      <c r="B157" s="15"/>
      <c r="C157" s="15"/>
    </row>
    <row r="158" spans="1:3" x14ac:dyDescent="0.25">
      <c r="A158" s="15"/>
      <c r="B158" s="15"/>
      <c r="C158" s="15"/>
    </row>
    <row r="159" spans="1:3" x14ac:dyDescent="0.25">
      <c r="A159" s="15"/>
      <c r="B159" s="15"/>
      <c r="C159" s="15"/>
    </row>
    <row r="160" spans="1:3" x14ac:dyDescent="0.25">
      <c r="A160" s="15"/>
      <c r="B160" s="15"/>
      <c r="C160" s="15"/>
    </row>
    <row r="161" spans="1:3" x14ac:dyDescent="0.25">
      <c r="A161" s="15"/>
      <c r="B161" s="15"/>
      <c r="C161" s="15"/>
    </row>
    <row r="162" spans="1:3" x14ac:dyDescent="0.25">
      <c r="A162" s="15"/>
      <c r="B162" s="15"/>
      <c r="C162" s="15"/>
    </row>
    <row r="163" spans="1:3" x14ac:dyDescent="0.25">
      <c r="A163" s="15"/>
      <c r="B163" s="15"/>
      <c r="C163" s="15"/>
    </row>
    <row r="164" spans="1:3" x14ac:dyDescent="0.25">
      <c r="A164" s="15"/>
      <c r="B164" s="15"/>
      <c r="C164" s="15"/>
    </row>
    <row r="165" spans="1:3" x14ac:dyDescent="0.25">
      <c r="A165" s="15"/>
      <c r="B165" s="15"/>
      <c r="C165" s="15"/>
    </row>
    <row r="166" spans="1:3" x14ac:dyDescent="0.25">
      <c r="A166" s="15"/>
      <c r="B166" s="15"/>
      <c r="C166" s="15"/>
    </row>
    <row r="167" spans="1:3" x14ac:dyDescent="0.25">
      <c r="A167" s="15"/>
      <c r="B167" s="15"/>
      <c r="C167" s="15"/>
    </row>
    <row r="168" spans="1:3" x14ac:dyDescent="0.25">
      <c r="A168" s="15"/>
      <c r="B168" s="15"/>
      <c r="C168" s="15"/>
    </row>
    <row r="169" spans="1:3" x14ac:dyDescent="0.25">
      <c r="A169" s="15"/>
      <c r="B169" s="15"/>
      <c r="C169" s="15"/>
    </row>
    <row r="170" spans="1:3" x14ac:dyDescent="0.25">
      <c r="A170" s="15"/>
      <c r="B170" s="15"/>
      <c r="C170" s="15"/>
    </row>
    <row r="171" spans="1:3" x14ac:dyDescent="0.25">
      <c r="A171" s="15"/>
      <c r="B171" s="15"/>
      <c r="C171" s="15"/>
    </row>
    <row r="172" spans="1:3" x14ac:dyDescent="0.25">
      <c r="A172" s="15"/>
      <c r="B172" s="15"/>
      <c r="C172" s="15"/>
    </row>
    <row r="173" spans="1:3" x14ac:dyDescent="0.25">
      <c r="A173" s="15"/>
      <c r="B173" s="15"/>
      <c r="C173" s="15"/>
    </row>
    <row r="174" spans="1:3" x14ac:dyDescent="0.25">
      <c r="A174" s="15"/>
      <c r="B174" s="15"/>
      <c r="C174" s="15"/>
    </row>
    <row r="175" spans="1:3" x14ac:dyDescent="0.25">
      <c r="A175" s="15"/>
      <c r="B175" s="15"/>
      <c r="C175" s="15"/>
    </row>
    <row r="176" spans="1:3" x14ac:dyDescent="0.25">
      <c r="A176" s="15"/>
      <c r="B176" s="15"/>
      <c r="C176" s="15"/>
    </row>
    <row r="177" spans="1:3" x14ac:dyDescent="0.25">
      <c r="A177" s="15"/>
      <c r="B177" s="15"/>
      <c r="C177" s="15"/>
    </row>
    <row r="178" spans="1:3" x14ac:dyDescent="0.25">
      <c r="A178" s="15"/>
      <c r="B178" s="15"/>
      <c r="C178" s="15"/>
    </row>
    <row r="179" spans="1:3" x14ac:dyDescent="0.25">
      <c r="A179" s="15"/>
      <c r="B179" s="15"/>
      <c r="C179" s="15"/>
    </row>
    <row r="180" spans="1:3" x14ac:dyDescent="0.25">
      <c r="A180" s="15"/>
      <c r="B180" s="15"/>
      <c r="C180" s="15"/>
    </row>
    <row r="181" spans="1:3" x14ac:dyDescent="0.25">
      <c r="A181" s="15"/>
      <c r="B181" s="15"/>
      <c r="C181" s="15"/>
    </row>
    <row r="182" spans="1:3" x14ac:dyDescent="0.25">
      <c r="A182" s="15"/>
      <c r="B182" s="15"/>
      <c r="C182" s="15"/>
    </row>
    <row r="183" spans="1:3" x14ac:dyDescent="0.25">
      <c r="A183" s="15"/>
      <c r="B183" s="15"/>
      <c r="C183" s="15"/>
    </row>
    <row r="184" spans="1:3" x14ac:dyDescent="0.25">
      <c r="A184" s="15"/>
      <c r="B184" s="15"/>
      <c r="C184" s="15"/>
    </row>
    <row r="185" spans="1:3" x14ac:dyDescent="0.25">
      <c r="A185" s="15"/>
      <c r="B185" s="15"/>
      <c r="C185" s="15"/>
    </row>
    <row r="186" spans="1:3" x14ac:dyDescent="0.25">
      <c r="A186" s="15"/>
      <c r="B186" s="15"/>
      <c r="C186" s="15"/>
    </row>
    <row r="187" spans="1:3" x14ac:dyDescent="0.25">
      <c r="A187" s="15"/>
      <c r="B187" s="15"/>
      <c r="C187" s="15"/>
    </row>
    <row r="188" spans="1:3" x14ac:dyDescent="0.25">
      <c r="A188" s="15"/>
      <c r="B188" s="15"/>
      <c r="C188" s="15"/>
    </row>
    <row r="189" spans="1:3" x14ac:dyDescent="0.25">
      <c r="A189" s="15"/>
      <c r="B189" s="15"/>
      <c r="C189" s="15"/>
    </row>
    <row r="190" spans="1:3" x14ac:dyDescent="0.25">
      <c r="A190" s="15"/>
      <c r="B190" s="15"/>
      <c r="C190" s="15"/>
    </row>
    <row r="191" spans="1:3" x14ac:dyDescent="0.25">
      <c r="A191" s="15"/>
      <c r="B191" s="15"/>
      <c r="C191" s="15"/>
    </row>
    <row r="192" spans="1:3" x14ac:dyDescent="0.25">
      <c r="A192" s="15"/>
      <c r="B192" s="15"/>
      <c r="C192" s="15"/>
    </row>
    <row r="193" spans="1:3" x14ac:dyDescent="0.25">
      <c r="A193" s="15"/>
      <c r="B193" s="15"/>
      <c r="C193" s="15"/>
    </row>
    <row r="194" spans="1:3" x14ac:dyDescent="0.25">
      <c r="A194" s="15"/>
      <c r="B194" s="15"/>
      <c r="C194" s="15"/>
    </row>
    <row r="195" spans="1:3" x14ac:dyDescent="0.25">
      <c r="A195" s="15"/>
      <c r="B195" s="15"/>
      <c r="C195" s="15"/>
    </row>
    <row r="196" spans="1:3" x14ac:dyDescent="0.25">
      <c r="A196" s="15"/>
      <c r="B196" s="15"/>
      <c r="C196" s="15"/>
    </row>
    <row r="197" spans="1:3" x14ac:dyDescent="0.25">
      <c r="A197" s="15"/>
      <c r="B197" s="15"/>
      <c r="C197" s="15"/>
    </row>
    <row r="198" spans="1:3" x14ac:dyDescent="0.25">
      <c r="A198" s="15"/>
      <c r="B198" s="15"/>
      <c r="C198" s="15"/>
    </row>
    <row r="199" spans="1:3" x14ac:dyDescent="0.25">
      <c r="A199" s="15"/>
      <c r="B199" s="15"/>
      <c r="C199" s="15"/>
    </row>
    <row r="200" spans="1:3" x14ac:dyDescent="0.25">
      <c r="A200" s="15"/>
      <c r="B200" s="15"/>
      <c r="C200" s="15"/>
    </row>
    <row r="201" spans="1:3" x14ac:dyDescent="0.25">
      <c r="A201" s="15"/>
      <c r="B201" s="15"/>
      <c r="C201" s="15"/>
    </row>
    <row r="202" spans="1:3" x14ac:dyDescent="0.25">
      <c r="A202" s="15"/>
      <c r="B202" s="15"/>
      <c r="C202" s="15"/>
    </row>
    <row r="203" spans="1:3" x14ac:dyDescent="0.25">
      <c r="A203" s="15"/>
      <c r="B203" s="15"/>
      <c r="C203" s="15"/>
    </row>
    <row r="204" spans="1:3" x14ac:dyDescent="0.25">
      <c r="A204" s="15"/>
      <c r="B204" s="15"/>
      <c r="C204" s="15"/>
    </row>
    <row r="205" spans="1:3" x14ac:dyDescent="0.25">
      <c r="A205" s="15"/>
      <c r="B205" s="15"/>
      <c r="C205" s="15"/>
    </row>
    <row r="206" spans="1:3" x14ac:dyDescent="0.25">
      <c r="A206" s="15"/>
      <c r="B206" s="15"/>
      <c r="C206" s="15"/>
    </row>
    <row r="207" spans="1:3" x14ac:dyDescent="0.25">
      <c r="A207" s="15"/>
      <c r="B207" s="15"/>
      <c r="C207" s="15"/>
    </row>
    <row r="208" spans="1:3" x14ac:dyDescent="0.25">
      <c r="A208" s="15"/>
      <c r="B208" s="15"/>
      <c r="C208" s="15"/>
    </row>
    <row r="209" spans="1:3" x14ac:dyDescent="0.25">
      <c r="A209" s="15"/>
      <c r="B209" s="15"/>
      <c r="C209" s="15"/>
    </row>
    <row r="210" spans="1:3" x14ac:dyDescent="0.25">
      <c r="A210" s="15"/>
      <c r="B210" s="15"/>
      <c r="C210" s="15"/>
    </row>
    <row r="211" spans="1:3" x14ac:dyDescent="0.25">
      <c r="A211" s="15"/>
      <c r="B211" s="15"/>
      <c r="C211" s="15"/>
    </row>
    <row r="212" spans="1:3" x14ac:dyDescent="0.25">
      <c r="A212" s="15"/>
      <c r="B212" s="15"/>
      <c r="C212" s="15"/>
    </row>
    <row r="213" spans="1:3" x14ac:dyDescent="0.25">
      <c r="A213" s="15"/>
      <c r="B213" s="15"/>
      <c r="C213" s="15"/>
    </row>
    <row r="214" spans="1:3" x14ac:dyDescent="0.25">
      <c r="A214" s="15"/>
      <c r="B214" s="15"/>
      <c r="C214" s="15"/>
    </row>
    <row r="215" spans="1:3" x14ac:dyDescent="0.25">
      <c r="A215" s="15"/>
      <c r="B215" s="15"/>
      <c r="C215" s="15"/>
    </row>
    <row r="216" spans="1:3" x14ac:dyDescent="0.25">
      <c r="A216" s="15"/>
      <c r="B216" s="15"/>
      <c r="C216" s="15"/>
    </row>
    <row r="217" spans="1:3" x14ac:dyDescent="0.25">
      <c r="A217" s="15"/>
      <c r="B217" s="15"/>
      <c r="C217" s="15"/>
    </row>
    <row r="218" spans="1:3" x14ac:dyDescent="0.25">
      <c r="A218" s="15"/>
      <c r="B218" s="15"/>
      <c r="C218" s="15"/>
    </row>
    <row r="219" spans="1:3" x14ac:dyDescent="0.25">
      <c r="A219" s="15"/>
      <c r="B219" s="15"/>
      <c r="C219" s="15"/>
    </row>
    <row r="220" spans="1:3" x14ac:dyDescent="0.25">
      <c r="A220" s="15"/>
      <c r="B220" s="15"/>
      <c r="C220" s="15"/>
    </row>
    <row r="221" spans="1:3" x14ac:dyDescent="0.25">
      <c r="A221" s="15"/>
      <c r="B221" s="15"/>
      <c r="C221" s="15"/>
    </row>
    <row r="222" spans="1:3" x14ac:dyDescent="0.25">
      <c r="A222" s="15"/>
      <c r="B222" s="15"/>
      <c r="C222" s="15"/>
    </row>
    <row r="223" spans="1:3" x14ac:dyDescent="0.25">
      <c r="A223" s="15"/>
      <c r="B223" s="15"/>
      <c r="C223" s="15"/>
    </row>
    <row r="224" spans="1:3" x14ac:dyDescent="0.25">
      <c r="A224" s="15"/>
      <c r="B224" s="15"/>
      <c r="C224" s="15"/>
    </row>
    <row r="225" spans="1:3" x14ac:dyDescent="0.25">
      <c r="A225" s="15"/>
      <c r="B225" s="15"/>
      <c r="C225" s="15"/>
    </row>
    <row r="226" spans="1:3" x14ac:dyDescent="0.25">
      <c r="A226" s="15"/>
      <c r="B226" s="15"/>
      <c r="C226" s="15"/>
    </row>
    <row r="227" spans="1:3" x14ac:dyDescent="0.25">
      <c r="A227" s="15"/>
      <c r="B227" s="15"/>
      <c r="C227" s="15"/>
    </row>
    <row r="228" spans="1:3" x14ac:dyDescent="0.25">
      <c r="A228" s="15"/>
      <c r="B228" s="15"/>
      <c r="C228" s="15"/>
    </row>
    <row r="229" spans="1:3" x14ac:dyDescent="0.25">
      <c r="A229" s="15"/>
      <c r="B229" s="15"/>
      <c r="C229" s="15"/>
    </row>
    <row r="230" spans="1:3" x14ac:dyDescent="0.25">
      <c r="A230" s="15"/>
      <c r="B230" s="15"/>
      <c r="C230" s="15"/>
    </row>
    <row r="231" spans="1:3" x14ac:dyDescent="0.25">
      <c r="A231" s="15"/>
      <c r="B231" s="15"/>
      <c r="C231" s="15"/>
    </row>
    <row r="232" spans="1:3" x14ac:dyDescent="0.25">
      <c r="A232" s="15"/>
      <c r="B232" s="15"/>
      <c r="C232" s="15"/>
    </row>
    <row r="233" spans="1:3" x14ac:dyDescent="0.25">
      <c r="A233" s="15"/>
      <c r="B233" s="15"/>
      <c r="C233" s="15"/>
    </row>
    <row r="234" spans="1:3" x14ac:dyDescent="0.25">
      <c r="A234" s="15"/>
      <c r="B234" s="15"/>
      <c r="C234" s="15"/>
    </row>
    <row r="235" spans="1:3" x14ac:dyDescent="0.25">
      <c r="A235" s="15"/>
      <c r="B235" s="15"/>
      <c r="C235" s="15"/>
    </row>
    <row r="236" spans="1:3" x14ac:dyDescent="0.25">
      <c r="A236" s="15"/>
      <c r="B236" s="15"/>
      <c r="C236" s="15"/>
    </row>
    <row r="237" spans="1:3" x14ac:dyDescent="0.25">
      <c r="A237" s="15"/>
      <c r="B237" s="15"/>
      <c r="C237" s="15"/>
    </row>
    <row r="238" spans="1:3" x14ac:dyDescent="0.25">
      <c r="A238" s="15"/>
      <c r="B238" s="15"/>
      <c r="C238" s="15"/>
    </row>
    <row r="239" spans="1:3" x14ac:dyDescent="0.25">
      <c r="A239" s="15"/>
      <c r="B239" s="15"/>
      <c r="C239" s="15"/>
    </row>
    <row r="240" spans="1:3" x14ac:dyDescent="0.25">
      <c r="A240" s="15"/>
      <c r="B240" s="15"/>
      <c r="C240" s="15"/>
    </row>
    <row r="241" spans="1:3" x14ac:dyDescent="0.25">
      <c r="A241" s="15"/>
      <c r="B241" s="15"/>
      <c r="C241" s="15"/>
    </row>
    <row r="242" spans="1:3" x14ac:dyDescent="0.25">
      <c r="A242" s="15"/>
      <c r="B242" s="15"/>
      <c r="C242" s="15"/>
    </row>
    <row r="243" spans="1:3" x14ac:dyDescent="0.25">
      <c r="A243" s="15"/>
      <c r="B243" s="15"/>
      <c r="C243" s="15"/>
    </row>
    <row r="244" spans="1:3" x14ac:dyDescent="0.25">
      <c r="A244" s="15"/>
      <c r="B244" s="15"/>
      <c r="C244" s="15"/>
    </row>
    <row r="245" spans="1:3" x14ac:dyDescent="0.25">
      <c r="A245" s="15"/>
      <c r="B245" s="15"/>
      <c r="C245" s="15"/>
    </row>
    <row r="246" spans="1:3" x14ac:dyDescent="0.25">
      <c r="A246" s="15"/>
      <c r="B246" s="15"/>
      <c r="C246" s="15"/>
    </row>
    <row r="247" spans="1:3" x14ac:dyDescent="0.25">
      <c r="A247" s="15"/>
      <c r="B247" s="15"/>
      <c r="C247" s="15"/>
    </row>
    <row r="248" spans="1:3" x14ac:dyDescent="0.25">
      <c r="A248" s="15"/>
      <c r="B248" s="15"/>
      <c r="C248" s="15"/>
    </row>
    <row r="249" spans="1:3" x14ac:dyDescent="0.25">
      <c r="A249" s="15"/>
      <c r="B249" s="15"/>
      <c r="C249" s="15"/>
    </row>
    <row r="250" spans="1:3" x14ac:dyDescent="0.25">
      <c r="A250" s="15"/>
      <c r="B250" s="15"/>
      <c r="C250" s="15"/>
    </row>
    <row r="251" spans="1:3" x14ac:dyDescent="0.25">
      <c r="A251" s="15"/>
      <c r="B251" s="15"/>
      <c r="C251" s="15"/>
    </row>
    <row r="252" spans="1:3" x14ac:dyDescent="0.25">
      <c r="A252" s="15"/>
      <c r="B252" s="15"/>
      <c r="C252" s="15"/>
    </row>
    <row r="253" spans="1:3" x14ac:dyDescent="0.25">
      <c r="A253" s="15"/>
      <c r="B253" s="15"/>
      <c r="C253" s="15"/>
    </row>
    <row r="254" spans="1:3" x14ac:dyDescent="0.25">
      <c r="A254" s="15"/>
      <c r="B254" s="15"/>
      <c r="C254" s="15"/>
    </row>
    <row r="255" spans="1:3" x14ac:dyDescent="0.25">
      <c r="A255" s="15"/>
      <c r="B255" s="15"/>
      <c r="C255" s="15"/>
    </row>
    <row r="256" spans="1:3" x14ac:dyDescent="0.25">
      <c r="A256" s="15"/>
      <c r="B256" s="15"/>
      <c r="C256" s="15"/>
    </row>
    <row r="257" spans="1:3" x14ac:dyDescent="0.25">
      <c r="A257" s="15"/>
      <c r="B257" s="15"/>
      <c r="C257" s="15"/>
    </row>
    <row r="258" spans="1:3" x14ac:dyDescent="0.25">
      <c r="A258" s="15"/>
      <c r="B258" s="15"/>
      <c r="C258" s="15"/>
    </row>
    <row r="259" spans="1:3" x14ac:dyDescent="0.25">
      <c r="A259" s="15"/>
      <c r="B259" s="15"/>
      <c r="C259" s="15"/>
    </row>
    <row r="260" spans="1:3" x14ac:dyDescent="0.25">
      <c r="A260" s="15"/>
      <c r="B260" s="15"/>
      <c r="C260" s="15"/>
    </row>
    <row r="261" spans="1:3" x14ac:dyDescent="0.25">
      <c r="A261" s="15"/>
      <c r="B261" s="15"/>
      <c r="C261" s="15"/>
    </row>
    <row r="262" spans="1:3" x14ac:dyDescent="0.25">
      <c r="A262" s="15"/>
      <c r="B262" s="15"/>
      <c r="C262" s="15"/>
    </row>
    <row r="263" spans="1:3" x14ac:dyDescent="0.25">
      <c r="A263" s="15"/>
      <c r="B263" s="15"/>
      <c r="C263" s="15"/>
    </row>
    <row r="264" spans="1:3" x14ac:dyDescent="0.25">
      <c r="A264" s="15"/>
      <c r="B264" s="15"/>
      <c r="C264" s="15"/>
    </row>
    <row r="265" spans="1:3" x14ac:dyDescent="0.25">
      <c r="A265" s="15"/>
      <c r="B265" s="15"/>
      <c r="C265" s="15"/>
    </row>
    <row r="266" spans="1:3" x14ac:dyDescent="0.25">
      <c r="A266" s="15"/>
      <c r="B266" s="15"/>
      <c r="C266" s="15"/>
    </row>
    <row r="267" spans="1:3" x14ac:dyDescent="0.25">
      <c r="A267" s="15"/>
      <c r="B267" s="15"/>
      <c r="C267" s="15"/>
    </row>
    <row r="268" spans="1:3" x14ac:dyDescent="0.25">
      <c r="A268" s="15"/>
      <c r="B268" s="15"/>
      <c r="C268" s="15"/>
    </row>
    <row r="269" spans="1:3" x14ac:dyDescent="0.25">
      <c r="A269" s="15"/>
      <c r="B269" s="15"/>
      <c r="C269" s="15"/>
    </row>
    <row r="270" spans="1:3" x14ac:dyDescent="0.25">
      <c r="A270" s="15"/>
      <c r="B270" s="15"/>
      <c r="C270" s="15"/>
    </row>
    <row r="271" spans="1:3" x14ac:dyDescent="0.25">
      <c r="A271" s="15"/>
      <c r="B271" s="15"/>
      <c r="C271" s="15"/>
    </row>
    <row r="272" spans="1:3" x14ac:dyDescent="0.25">
      <c r="A272" s="15"/>
      <c r="B272" s="15"/>
      <c r="C272" s="15"/>
    </row>
    <row r="273" spans="1:3" x14ac:dyDescent="0.25">
      <c r="A273" s="15"/>
      <c r="B273" s="15"/>
      <c r="C273" s="15"/>
    </row>
    <row r="274" spans="1:3" x14ac:dyDescent="0.25">
      <c r="A274" s="15"/>
      <c r="B274" s="15"/>
      <c r="C274" s="15"/>
    </row>
    <row r="275" spans="1:3" x14ac:dyDescent="0.25">
      <c r="A275" s="15"/>
      <c r="B275" s="15"/>
      <c r="C275" s="15"/>
    </row>
    <row r="276" spans="1:3" x14ac:dyDescent="0.25">
      <c r="A276" s="15"/>
      <c r="B276" s="15"/>
      <c r="C276" s="15"/>
    </row>
    <row r="277" spans="1:3" x14ac:dyDescent="0.25">
      <c r="A277" s="15"/>
      <c r="B277" s="15"/>
      <c r="C277" s="15"/>
    </row>
    <row r="278" spans="1:3" x14ac:dyDescent="0.25">
      <c r="A278" s="15"/>
      <c r="B278" s="15"/>
      <c r="C278" s="15"/>
    </row>
    <row r="279" spans="1:3" x14ac:dyDescent="0.25">
      <c r="A279" s="15"/>
      <c r="B279" s="15"/>
      <c r="C279" s="15"/>
    </row>
    <row r="280" spans="1:3" x14ac:dyDescent="0.25">
      <c r="A280" s="15"/>
      <c r="B280" s="15"/>
      <c r="C280" s="15"/>
    </row>
    <row r="281" spans="1:3" x14ac:dyDescent="0.25">
      <c r="A281" s="15"/>
      <c r="B281" s="15"/>
      <c r="C281" s="15"/>
    </row>
    <row r="282" spans="1:3" x14ac:dyDescent="0.25">
      <c r="A282" s="15"/>
      <c r="B282" s="15"/>
      <c r="C282" s="15"/>
    </row>
    <row r="283" spans="1:3" x14ac:dyDescent="0.25">
      <c r="A283" s="15"/>
      <c r="B283" s="15"/>
      <c r="C283" s="15"/>
    </row>
    <row r="284" spans="1:3" x14ac:dyDescent="0.25">
      <c r="A284" s="15"/>
      <c r="B284" s="15"/>
      <c r="C284" s="15"/>
    </row>
    <row r="285" spans="1:3" x14ac:dyDescent="0.25">
      <c r="A285" s="15"/>
      <c r="B285" s="15"/>
      <c r="C285" s="15"/>
    </row>
    <row r="286" spans="1:3" x14ac:dyDescent="0.25">
      <c r="A286" s="15"/>
      <c r="B286" s="15"/>
      <c r="C286" s="15"/>
    </row>
    <row r="287" spans="1:3" x14ac:dyDescent="0.25">
      <c r="A287" s="15"/>
      <c r="B287" s="15"/>
      <c r="C287" s="15"/>
    </row>
    <row r="288" spans="1:3" x14ac:dyDescent="0.25">
      <c r="A288" s="15"/>
      <c r="B288" s="15"/>
      <c r="C288" s="15"/>
    </row>
    <row r="289" spans="1:3" x14ac:dyDescent="0.25">
      <c r="A289" s="15"/>
      <c r="B289" s="15"/>
      <c r="C289" s="15"/>
    </row>
    <row r="290" spans="1:3" x14ac:dyDescent="0.25">
      <c r="A290" s="15"/>
      <c r="B290" s="15"/>
      <c r="C290" s="15"/>
    </row>
    <row r="291" spans="1:3" x14ac:dyDescent="0.25">
      <c r="A291" s="15"/>
      <c r="B291" s="15"/>
      <c r="C291" s="15"/>
    </row>
    <row r="292" spans="1:3" x14ac:dyDescent="0.25">
      <c r="A292" s="15"/>
      <c r="B292" s="15"/>
      <c r="C292" s="15"/>
    </row>
    <row r="293" spans="1:3" x14ac:dyDescent="0.25">
      <c r="A293" s="15"/>
      <c r="B293" s="15"/>
      <c r="C293" s="15"/>
    </row>
    <row r="294" spans="1:3" x14ac:dyDescent="0.25">
      <c r="A294" s="15"/>
      <c r="B294" s="15"/>
      <c r="C294" s="15"/>
    </row>
    <row r="295" spans="1:3" x14ac:dyDescent="0.25">
      <c r="A295" s="15"/>
      <c r="B295" s="15"/>
      <c r="C295" s="15"/>
    </row>
    <row r="296" spans="1:3" x14ac:dyDescent="0.25">
      <c r="A296" s="15"/>
      <c r="B296" s="15"/>
      <c r="C296" s="15"/>
    </row>
    <row r="297" spans="1:3" x14ac:dyDescent="0.25">
      <c r="A297" s="15"/>
      <c r="B297" s="15"/>
      <c r="C297" s="15"/>
    </row>
    <row r="298" spans="1:3" x14ac:dyDescent="0.25">
      <c r="A298" s="15"/>
      <c r="B298" s="15"/>
      <c r="C298" s="15"/>
    </row>
    <row r="299" spans="1:3" x14ac:dyDescent="0.25">
      <c r="A299" s="15"/>
      <c r="B299" s="15"/>
      <c r="C299" s="15"/>
    </row>
    <row r="300" spans="1:3" x14ac:dyDescent="0.25">
      <c r="A300" s="15"/>
      <c r="B300" s="15"/>
      <c r="C300" s="15"/>
    </row>
    <row r="301" spans="1:3" x14ac:dyDescent="0.25">
      <c r="A301" s="15"/>
      <c r="B301" s="15"/>
      <c r="C301" s="15"/>
    </row>
    <row r="302" spans="1:3" x14ac:dyDescent="0.25">
      <c r="A302" s="15"/>
      <c r="B302" s="15"/>
      <c r="C302" s="15"/>
    </row>
    <row r="303" spans="1:3" x14ac:dyDescent="0.25">
      <c r="A303" s="15"/>
      <c r="B303" s="15"/>
      <c r="C303" s="15"/>
    </row>
    <row r="304" spans="1:3" x14ac:dyDescent="0.25">
      <c r="A304" s="15"/>
      <c r="B304" s="15"/>
      <c r="C304" s="15"/>
    </row>
    <row r="305" spans="1:3" x14ac:dyDescent="0.25">
      <c r="A305" s="15"/>
      <c r="B305" s="15"/>
      <c r="C305" s="15"/>
    </row>
    <row r="306" spans="1:3" x14ac:dyDescent="0.25">
      <c r="A306" s="15"/>
      <c r="B306" s="15"/>
      <c r="C306" s="15"/>
    </row>
    <row r="307" spans="1:3" x14ac:dyDescent="0.25">
      <c r="A307" s="15"/>
      <c r="B307" s="15"/>
      <c r="C307" s="15"/>
    </row>
    <row r="308" spans="1:3" x14ac:dyDescent="0.25">
      <c r="A308" s="15"/>
      <c r="B308" s="15"/>
      <c r="C308" s="15"/>
    </row>
    <row r="309" spans="1:3" x14ac:dyDescent="0.25">
      <c r="A309" s="15"/>
      <c r="B309" s="15"/>
      <c r="C309" s="15"/>
    </row>
    <row r="310" spans="1:3" x14ac:dyDescent="0.25">
      <c r="A310" s="15"/>
      <c r="B310" s="15"/>
      <c r="C310" s="15"/>
    </row>
    <row r="311" spans="1:3" x14ac:dyDescent="0.25">
      <c r="A311" s="15"/>
      <c r="B311" s="15"/>
      <c r="C311" s="15"/>
    </row>
    <row r="312" spans="1:3" x14ac:dyDescent="0.25">
      <c r="A312" s="15"/>
      <c r="B312" s="15"/>
      <c r="C312" s="15"/>
    </row>
    <row r="313" spans="1:3" x14ac:dyDescent="0.25">
      <c r="A313" s="15"/>
      <c r="B313" s="15"/>
      <c r="C313" s="15"/>
    </row>
    <row r="314" spans="1:3" x14ac:dyDescent="0.25">
      <c r="A314" s="15"/>
      <c r="B314" s="15"/>
      <c r="C314" s="15"/>
    </row>
    <row r="315" spans="1:3" x14ac:dyDescent="0.25">
      <c r="A315" s="15"/>
      <c r="B315" s="15"/>
      <c r="C315" s="15"/>
    </row>
    <row r="316" spans="1:3" x14ac:dyDescent="0.25">
      <c r="A316" s="15"/>
      <c r="B316" s="15"/>
      <c r="C316" s="15"/>
    </row>
    <row r="317" spans="1:3" x14ac:dyDescent="0.25">
      <c r="A317" s="15"/>
      <c r="B317" s="15"/>
      <c r="C317" s="15"/>
    </row>
    <row r="318" spans="1:3" x14ac:dyDescent="0.25">
      <c r="A318" s="15"/>
      <c r="B318" s="15"/>
      <c r="C318" s="15"/>
    </row>
    <row r="319" spans="1:3" x14ac:dyDescent="0.25">
      <c r="A319" s="15"/>
      <c r="B319" s="15"/>
      <c r="C319" s="15"/>
    </row>
    <row r="320" spans="1:3" x14ac:dyDescent="0.25">
      <c r="A320" s="15"/>
      <c r="B320" s="15"/>
      <c r="C320" s="15"/>
    </row>
    <row r="321" spans="1:3" x14ac:dyDescent="0.25">
      <c r="A321" s="15"/>
      <c r="B321" s="15"/>
      <c r="C321" s="15"/>
    </row>
    <row r="322" spans="1:3" x14ac:dyDescent="0.25">
      <c r="A322" s="15"/>
      <c r="B322" s="15"/>
      <c r="C322" s="15"/>
    </row>
    <row r="323" spans="1:3" x14ac:dyDescent="0.25">
      <c r="A323" s="15"/>
      <c r="B323" s="15"/>
      <c r="C323" s="15"/>
    </row>
    <row r="324" spans="1:3" x14ac:dyDescent="0.25">
      <c r="A324" s="15"/>
      <c r="B324" s="15"/>
      <c r="C324" s="15"/>
    </row>
    <row r="325" spans="1:3" x14ac:dyDescent="0.25">
      <c r="A325" s="15"/>
      <c r="B325" s="15"/>
      <c r="C325" s="15"/>
    </row>
    <row r="326" spans="1:3" x14ac:dyDescent="0.25">
      <c r="A326" s="15"/>
      <c r="B326" s="15"/>
      <c r="C326" s="15"/>
    </row>
    <row r="327" spans="1:3" x14ac:dyDescent="0.25">
      <c r="A327" s="15"/>
      <c r="B327" s="15"/>
      <c r="C327" s="15"/>
    </row>
    <row r="328" spans="1:3" x14ac:dyDescent="0.25">
      <c r="A328" s="15"/>
      <c r="B328" s="15"/>
      <c r="C328" s="15"/>
    </row>
    <row r="329" spans="1:3" x14ac:dyDescent="0.25">
      <c r="A329" s="15"/>
      <c r="B329" s="15"/>
      <c r="C329" s="15"/>
    </row>
    <row r="330" spans="1:3" x14ac:dyDescent="0.25">
      <c r="A330" s="15"/>
      <c r="B330" s="15"/>
      <c r="C330" s="15"/>
    </row>
    <row r="331" spans="1:3" x14ac:dyDescent="0.25">
      <c r="A331" s="15"/>
      <c r="B331" s="15"/>
      <c r="C331" s="15"/>
    </row>
    <row r="332" spans="1:3" x14ac:dyDescent="0.25">
      <c r="A332" s="15"/>
      <c r="B332" s="15"/>
      <c r="C332" s="15"/>
    </row>
    <row r="333" spans="1:3" x14ac:dyDescent="0.25">
      <c r="A333" s="15"/>
      <c r="B333" s="15"/>
      <c r="C333" s="15"/>
    </row>
    <row r="334" spans="1:3" x14ac:dyDescent="0.25">
      <c r="A334" s="15"/>
      <c r="B334" s="15"/>
      <c r="C334" s="15"/>
    </row>
    <row r="335" spans="1:3" x14ac:dyDescent="0.25">
      <c r="A335" s="15"/>
      <c r="B335" s="15"/>
      <c r="C335" s="15"/>
    </row>
    <row r="336" spans="1:3" x14ac:dyDescent="0.25">
      <c r="A336" s="15"/>
      <c r="B336" s="15"/>
      <c r="C336" s="15"/>
    </row>
    <row r="337" spans="1:3" x14ac:dyDescent="0.25">
      <c r="A337" s="15"/>
      <c r="B337" s="15"/>
      <c r="C337" s="15"/>
    </row>
    <row r="338" spans="1:3" x14ac:dyDescent="0.25">
      <c r="A338" s="15"/>
      <c r="B338" s="15"/>
      <c r="C338" s="15"/>
    </row>
    <row r="339" spans="1:3" x14ac:dyDescent="0.25">
      <c r="A339" s="15"/>
      <c r="B339" s="15"/>
      <c r="C339" s="15"/>
    </row>
    <row r="340" spans="1:3" x14ac:dyDescent="0.25">
      <c r="A340" s="15"/>
      <c r="B340" s="15"/>
      <c r="C340" s="15"/>
    </row>
    <row r="341" spans="1:3" x14ac:dyDescent="0.25">
      <c r="A341" s="15"/>
      <c r="B341" s="15"/>
      <c r="C341" s="15"/>
    </row>
    <row r="342" spans="1:3" x14ac:dyDescent="0.25">
      <c r="A342" s="15"/>
      <c r="B342" s="15"/>
      <c r="C342" s="15"/>
    </row>
    <row r="343" spans="1:3" x14ac:dyDescent="0.25">
      <c r="A343" s="15"/>
      <c r="B343" s="15"/>
      <c r="C343" s="15"/>
    </row>
    <row r="344" spans="1:3" x14ac:dyDescent="0.25">
      <c r="A344" s="15"/>
      <c r="B344" s="15"/>
      <c r="C344" s="15"/>
    </row>
    <row r="345" spans="1:3" x14ac:dyDescent="0.25">
      <c r="A345" s="15"/>
      <c r="B345" s="15"/>
      <c r="C345" s="15"/>
    </row>
    <row r="346" spans="1:3" x14ac:dyDescent="0.25">
      <c r="A346" s="15"/>
      <c r="B346" s="15"/>
      <c r="C346" s="15"/>
    </row>
    <row r="347" spans="1:3" x14ac:dyDescent="0.25">
      <c r="A347" s="15"/>
      <c r="B347" s="15"/>
      <c r="C347" s="15"/>
    </row>
    <row r="348" spans="1:3" x14ac:dyDescent="0.25">
      <c r="A348" s="15"/>
      <c r="B348" s="15"/>
      <c r="C348" s="15"/>
    </row>
    <row r="349" spans="1:3" x14ac:dyDescent="0.25">
      <c r="A349" s="15"/>
      <c r="B349" s="15"/>
      <c r="C349" s="15"/>
    </row>
    <row r="350" spans="1:3" x14ac:dyDescent="0.25">
      <c r="A350" s="15"/>
      <c r="B350" s="15"/>
      <c r="C350" s="15"/>
    </row>
    <row r="351" spans="1:3" x14ac:dyDescent="0.25">
      <c r="A351" s="15"/>
      <c r="B351" s="15"/>
      <c r="C351" s="15"/>
    </row>
    <row r="352" spans="1:3" x14ac:dyDescent="0.25">
      <c r="A352" s="15"/>
      <c r="B352" s="15"/>
      <c r="C352" s="15"/>
    </row>
    <row r="353" spans="1:3" x14ac:dyDescent="0.25">
      <c r="A353" s="15"/>
      <c r="B353" s="15"/>
      <c r="C353" s="15"/>
    </row>
    <row r="354" spans="1:3" x14ac:dyDescent="0.25">
      <c r="A354" s="15"/>
      <c r="B354" s="15"/>
      <c r="C354" s="15"/>
    </row>
    <row r="355" spans="1:3" x14ac:dyDescent="0.25">
      <c r="A355" s="15"/>
      <c r="B355" s="15"/>
      <c r="C355" s="15"/>
    </row>
    <row r="356" spans="1:3" x14ac:dyDescent="0.25">
      <c r="A356" s="15"/>
      <c r="B356" s="15"/>
      <c r="C356" s="15"/>
    </row>
    <row r="357" spans="1:3" x14ac:dyDescent="0.25">
      <c r="A357" s="15"/>
      <c r="B357" s="15"/>
      <c r="C357" s="15"/>
    </row>
    <row r="358" spans="1:3" x14ac:dyDescent="0.25">
      <c r="A358" s="15"/>
      <c r="B358" s="15"/>
      <c r="C358" s="15"/>
    </row>
    <row r="359" spans="1:3" x14ac:dyDescent="0.25">
      <c r="A359" s="15"/>
      <c r="B359" s="15"/>
      <c r="C359" s="15"/>
    </row>
    <row r="360" spans="1:3" x14ac:dyDescent="0.25">
      <c r="A360" s="15"/>
      <c r="B360" s="15"/>
      <c r="C360" s="15"/>
    </row>
    <row r="361" spans="1:3" x14ac:dyDescent="0.25">
      <c r="A361" s="15"/>
      <c r="B361" s="15"/>
      <c r="C361" s="15"/>
    </row>
    <row r="362" spans="1:3" x14ac:dyDescent="0.25">
      <c r="A362" s="15"/>
      <c r="B362" s="15"/>
      <c r="C362" s="15"/>
    </row>
    <row r="363" spans="1:3" x14ac:dyDescent="0.25">
      <c r="A363" s="15"/>
      <c r="B363" s="15"/>
      <c r="C363" s="15"/>
    </row>
    <row r="364" spans="1:3" x14ac:dyDescent="0.25">
      <c r="A364" s="15"/>
      <c r="B364" s="15"/>
      <c r="C364" s="15"/>
    </row>
    <row r="365" spans="1:3" x14ac:dyDescent="0.25">
      <c r="A365" s="15"/>
      <c r="B365" s="15"/>
      <c r="C365" s="15"/>
    </row>
    <row r="366" spans="1:3" x14ac:dyDescent="0.25">
      <c r="A366" s="15"/>
      <c r="B366" s="15"/>
      <c r="C366" s="15"/>
    </row>
    <row r="367" spans="1:3" x14ac:dyDescent="0.25">
      <c r="A367" s="15"/>
      <c r="B367" s="15"/>
      <c r="C367" s="15"/>
    </row>
    <row r="368" spans="1:3" x14ac:dyDescent="0.25">
      <c r="A368" s="15"/>
      <c r="B368" s="15"/>
      <c r="C368" s="15"/>
    </row>
    <row r="369" spans="1:3" x14ac:dyDescent="0.25">
      <c r="A369" s="15"/>
      <c r="B369" s="15"/>
      <c r="C369" s="15"/>
    </row>
    <row r="370" spans="1:3" x14ac:dyDescent="0.25">
      <c r="A370" s="15"/>
      <c r="B370" s="15"/>
      <c r="C370" s="15"/>
    </row>
    <row r="371" spans="1:3" x14ac:dyDescent="0.25">
      <c r="A371" s="15"/>
      <c r="B371" s="15"/>
      <c r="C371" s="15"/>
    </row>
    <row r="372" spans="1:3" x14ac:dyDescent="0.25">
      <c r="A372" s="15"/>
      <c r="B372" s="15"/>
      <c r="C372" s="15"/>
    </row>
    <row r="373" spans="1:3" x14ac:dyDescent="0.25">
      <c r="A373" s="15"/>
      <c r="B373" s="15"/>
      <c r="C373" s="15"/>
    </row>
    <row r="374" spans="1:3" x14ac:dyDescent="0.25">
      <c r="A374" s="15"/>
      <c r="B374" s="15"/>
      <c r="C374" s="15"/>
    </row>
    <row r="375" spans="1:3" x14ac:dyDescent="0.25">
      <c r="A375" s="15"/>
      <c r="B375" s="15"/>
      <c r="C375" s="15"/>
    </row>
    <row r="376" spans="1:3" x14ac:dyDescent="0.25">
      <c r="A376" s="15"/>
      <c r="B376" s="15"/>
      <c r="C376" s="15"/>
    </row>
    <row r="377" spans="1:3" x14ac:dyDescent="0.25">
      <c r="A377" s="15"/>
      <c r="B377" s="15"/>
      <c r="C377" s="15"/>
    </row>
    <row r="378" spans="1:3" x14ac:dyDescent="0.25">
      <c r="A378" s="15"/>
      <c r="B378" s="15"/>
      <c r="C378" s="15"/>
    </row>
    <row r="379" spans="1:3" x14ac:dyDescent="0.25">
      <c r="A379" s="15"/>
      <c r="B379" s="15"/>
      <c r="C379" s="15"/>
    </row>
    <row r="380" spans="1:3" x14ac:dyDescent="0.25">
      <c r="A380" s="15"/>
      <c r="B380" s="15"/>
      <c r="C380" s="15"/>
    </row>
    <row r="381" spans="1:3" x14ac:dyDescent="0.25">
      <c r="A381" s="15"/>
      <c r="B381" s="15"/>
      <c r="C381" s="15"/>
    </row>
    <row r="1232" spans="5:11" x14ac:dyDescent="0.25">
      <c r="E1232" s="16"/>
      <c r="F1232" s="16"/>
      <c r="G1232" s="16"/>
      <c r="H1232" s="17"/>
      <c r="I1232" s="17"/>
      <c r="J1232" s="18"/>
      <c r="K1232" s="19"/>
    </row>
  </sheetData>
  <mergeCells count="14">
    <mergeCell ref="A13:C14"/>
    <mergeCell ref="A1:C2"/>
    <mergeCell ref="A3:C4"/>
    <mergeCell ref="A6:C7"/>
    <mergeCell ref="A8:C9"/>
    <mergeCell ref="A11:C12"/>
    <mergeCell ref="A31:C32"/>
    <mergeCell ref="A33:C34"/>
    <mergeCell ref="A16:C17"/>
    <mergeCell ref="A18:C19"/>
    <mergeCell ref="A22:C23"/>
    <mergeCell ref="A24:C25"/>
    <mergeCell ref="A26:C27"/>
    <mergeCell ref="A28:C29"/>
  </mergeCells>
  <conditionalFormatting sqref="K4">
    <cfRule type="iconSet" priority="1">
      <iconSet showValue="0">
        <cfvo type="percent" val="0"/>
        <cfvo type="percent" val="33"/>
        <cfvo type="percent" val="67"/>
      </iconSet>
    </cfRule>
  </conditionalFormatting>
  <conditionalFormatting sqref="K4">
    <cfRule type="iconSet" priority="2">
      <iconSet showValue="0">
        <cfvo type="percent" val="0"/>
        <cfvo type="percent" val="33"/>
        <cfvo type="percent" val="67"/>
      </iconSet>
    </cfRule>
  </conditionalFormatting>
  <conditionalFormatting sqref="K4">
    <cfRule type="iconSet" priority="3">
      <iconSet showValue="0">
        <cfvo type="percent" val="0"/>
        <cfvo type="percent" val="33"/>
        <cfvo type="percent" val="67"/>
      </iconSet>
    </cfRule>
  </conditionalFormatting>
  <conditionalFormatting sqref="K4">
    <cfRule type="iconSet" priority="4">
      <iconSet showValue="0">
        <cfvo type="percent" val="0"/>
        <cfvo type="percent" val="33"/>
        <cfvo type="percent" val="67"/>
      </iconSet>
    </cfRule>
  </conditionalFormatting>
  <conditionalFormatting sqref="K4">
    <cfRule type="iconSet" priority="5">
      <iconSet showValue="0">
        <cfvo type="percent" val="0"/>
        <cfvo type="percent" val="33"/>
        <cfvo type="percent" val="67"/>
      </iconSet>
    </cfRule>
  </conditionalFormatting>
  <conditionalFormatting sqref="K4">
    <cfRule type="iconSet" priority="6">
      <iconSet showValue="0">
        <cfvo type="percent" val="0"/>
        <cfvo type="percent" val="33"/>
        <cfvo type="percent" val="67"/>
      </iconSet>
    </cfRule>
  </conditionalFormatting>
  <conditionalFormatting sqref="K4">
    <cfRule type="iconSet" priority="7">
      <iconSet showValue="0">
        <cfvo type="percent" val="0"/>
        <cfvo type="percent" val="33"/>
        <cfvo type="percent" val="67"/>
      </iconSet>
    </cfRule>
  </conditionalFormatting>
  <conditionalFormatting sqref="K4">
    <cfRule type="iconSet" priority="8">
      <iconSet showValue="0">
        <cfvo type="percent" val="0"/>
        <cfvo type="percent" val="33"/>
        <cfvo type="percent" val="67"/>
      </iconSet>
    </cfRule>
  </conditionalFormatting>
  <conditionalFormatting sqref="K4">
    <cfRule type="iconSet" priority="9">
      <iconSet showValue="0">
        <cfvo type="percent" val="0"/>
        <cfvo type="percent" val="33"/>
        <cfvo type="percent" val="67"/>
      </iconSet>
    </cfRule>
  </conditionalFormatting>
  <conditionalFormatting sqref="J4">
    <cfRule type="iconSet" priority="10">
      <iconSet showValue="0">
        <cfvo type="percent" val="0"/>
        <cfvo type="percent" val="33"/>
        <cfvo type="percent" val="67"/>
      </iconSet>
    </cfRule>
  </conditionalFormatting>
  <conditionalFormatting sqref="J4">
    <cfRule type="iconSet" priority="11">
      <iconSet showValue="0">
        <cfvo type="percent" val="0"/>
        <cfvo type="percent" val="33"/>
        <cfvo type="percent" val="67"/>
      </iconSet>
    </cfRule>
  </conditionalFormatting>
  <conditionalFormatting sqref="J4">
    <cfRule type="iconSet" priority="12">
      <iconSet showValue="0">
        <cfvo type="percent" val="0"/>
        <cfvo type="percent" val="33"/>
        <cfvo type="percent" val="67"/>
      </iconSet>
    </cfRule>
  </conditionalFormatting>
  <conditionalFormatting sqref="J4">
    <cfRule type="iconSet" priority="13">
      <iconSet showValue="0">
        <cfvo type="percent" val="0"/>
        <cfvo type="percent" val="33"/>
        <cfvo type="percent" val="67"/>
      </iconSet>
    </cfRule>
  </conditionalFormatting>
  <conditionalFormatting sqref="J6:J11 J14:J28 J31:J32 J35 J38:J42 J45:J72 J75:J76 J79:J80 J83:J90 J93:J100 J103 J106:J107 J110:J112">
    <cfRule type="iconSet" priority="14">
      <iconSet showValue="0">
        <cfvo type="percent" val="0"/>
        <cfvo type="percent" val="33"/>
        <cfvo type="percent" val="67"/>
      </iconSet>
    </cfRule>
  </conditionalFormatting>
  <dataValidations count="2">
    <dataValidation type="list" allowBlank="1" showInputMessage="1" showErrorMessage="1" sqref="D16:D17" xr:uid="{00000000-0002-0000-0600-000000000000}">
      <formula1>$AG$2:$AG$25</formula1>
    </dataValidation>
    <dataValidation type="list" allowBlank="1" showInputMessage="1" showErrorMessage="1" sqref="A18:C19" xr:uid="{00000000-0002-0000-0600-000001000000}">
      <formula1>$AG$2:$AG$13</formula1>
    </dataValidation>
  </dataValidations>
  <pageMargins left="0.7" right="0.7" top="0.75" bottom="0.75" header="0.3" footer="0.3"/>
  <pageSetup paperSize="9" orientation="portrait"/>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fitToPage="1"/>
  </sheetPr>
  <dimension ref="A1:AA407"/>
  <sheetViews>
    <sheetView showGridLines="0" showZeros="0" topLeftCell="B1" zoomScaleSheetLayoutView="100" workbookViewId="0">
      <selection activeCell="B8" sqref="B8"/>
    </sheetView>
  </sheetViews>
  <sheetFormatPr baseColWidth="10" defaultColWidth="10.85546875" defaultRowHeight="14.25" x14ac:dyDescent="0.2"/>
  <cols>
    <col min="1" max="1" width="3.85546875" style="1" hidden="1" customWidth="1"/>
    <col min="2" max="2" width="22.28515625" style="1" customWidth="1"/>
    <col min="3" max="3" width="28.28515625" style="1" customWidth="1"/>
    <col min="4" max="5" width="21.7109375" style="1" customWidth="1"/>
    <col min="6" max="6" width="13.7109375" style="1" customWidth="1"/>
    <col min="7" max="7" width="11.42578125" style="1" customWidth="1"/>
    <col min="8" max="8" width="13.28515625" style="1" customWidth="1"/>
    <col min="9" max="16384" width="10.85546875" style="1"/>
  </cols>
  <sheetData>
    <row r="1" spans="1:27" ht="35.25" x14ac:dyDescent="0.4">
      <c r="B1" s="356" t="s">
        <v>509</v>
      </c>
      <c r="C1" s="356"/>
      <c r="D1" s="356"/>
      <c r="E1" s="356"/>
      <c r="F1" s="356"/>
      <c r="G1" s="356"/>
      <c r="H1" s="271" t="s">
        <v>427</v>
      </c>
      <c r="J1" s="66"/>
      <c r="AA1" s="6" t="str">
        <f>"&gt;="&amp;TEXT(F3,"jj/mm/aaaa")</f>
        <v>&gt;=01/01/2017</v>
      </c>
    </row>
    <row r="2" spans="1:27" ht="23.25" customHeight="1" x14ac:dyDescent="0.4">
      <c r="B2" s="67"/>
      <c r="AA2" s="6" t="str">
        <f>"&lt;="&amp;TEXT(F4,"jj/mm/aaaa")</f>
        <v>&lt;=31/01/2017</v>
      </c>
    </row>
    <row r="3" spans="1:27" ht="21.95" customHeight="1" x14ac:dyDescent="0.2">
      <c r="B3" s="365" t="s">
        <v>428</v>
      </c>
      <c r="C3" s="366"/>
      <c r="E3" s="274" t="s">
        <v>444</v>
      </c>
      <c r="F3" s="68">
        <v>42736</v>
      </c>
      <c r="H3" s="4"/>
      <c r="J3" s="4"/>
      <c r="K3" s="4"/>
      <c r="AA3" s="6" t="str">
        <f>"&gt;="&amp;TEXT(F5,"jj/mm/aaaa")</f>
        <v>&gt;=01/02/2017</v>
      </c>
    </row>
    <row r="4" spans="1:27" s="69" customFormat="1" ht="21.95" customHeight="1" x14ac:dyDescent="0.2">
      <c r="B4" s="272" t="s">
        <v>429</v>
      </c>
      <c r="C4" s="70" t="s">
        <v>4</v>
      </c>
      <c r="E4" s="275" t="s">
        <v>445</v>
      </c>
      <c r="F4" s="71">
        <v>42766</v>
      </c>
      <c r="AA4" s="6" t="str">
        <f>"&lt;="&amp;TEXT(F6,"jj/mm/aaaa")</f>
        <v>&lt;=28/02/2017</v>
      </c>
    </row>
    <row r="5" spans="1:27" s="69" customFormat="1" ht="21.95" customHeight="1" x14ac:dyDescent="0.25">
      <c r="B5" s="273" t="s">
        <v>443</v>
      </c>
      <c r="C5" s="72" t="s">
        <v>109</v>
      </c>
      <c r="E5" s="275" t="s">
        <v>446</v>
      </c>
      <c r="F5" s="71">
        <v>42767</v>
      </c>
    </row>
    <row r="6" spans="1:27" s="69" customFormat="1" ht="24.75" customHeight="1" x14ac:dyDescent="0.25">
      <c r="B6" s="73"/>
      <c r="C6" s="73"/>
      <c r="E6" s="276" t="s">
        <v>447</v>
      </c>
      <c r="F6" s="74">
        <v>42794</v>
      </c>
      <c r="H6" s="75"/>
      <c r="N6" s="42"/>
      <c r="P6" s="42"/>
      <c r="Q6" s="42"/>
      <c r="R6" s="42"/>
    </row>
    <row r="7" spans="1:27" s="69" customFormat="1" ht="24.75" customHeight="1" x14ac:dyDescent="0.25">
      <c r="B7" s="73"/>
      <c r="C7" s="73"/>
      <c r="E7" s="76"/>
      <c r="F7" s="76"/>
      <c r="H7" s="75"/>
      <c r="P7" s="42"/>
      <c r="Q7" s="42"/>
      <c r="R7" s="42"/>
    </row>
    <row r="8" spans="1:27" ht="15" x14ac:dyDescent="0.25">
      <c r="B8" s="1" t="str">
        <f>_xll.Assistant.XL.RIK_AL("INF02__2_1_1,F=B='1',U='0',I='0',FN='Arial',FS='10',FC='#FFFFFF',BC='#556B2F',AH='2',AV='1',Br=[$top-$bottom],BrS='1',BrC='#000000'_1,C=Total,F=B='1',U='0',I='0',FN='Arial',FS='10',FC='#000000',BC='#6B8E23',AH='2',AV='1'"&amp;",Br=[$top-$bottom],BrS='1',BrC='#000000'_0_1_0_0_D=32x6;INF02@L=N° Compte,E=0,G=0,T=0,P=0,F=[1001|1],Y=1,O=NF='Texte'_B='0'_U='0'_I='0'_FN='Arial'_FS='10'_FC='#000000'_BC='#FFFFFF'_AH='1'_AV='1'_Br=[$left]_BrS='1'_BrC='#"&amp;"000000'_WpT='0':L=Libellé Compte,E=0,G=0,T=0,P=0,F=[1001|3],Y=1,O=NF='Texte'_B='0'_U='0'_I='0'_FN='Arial'_FS='10'_FC='#000000'_BC='#FFFFFF'_AH='1'_AV='1'_Br=[]_BrS='0'_BrC='#FFFFFF'_WpT='0':L=Période 1 (HT),E=1,G=0,T=0,P"&amp;"=0,F=SI(ET([1021]={0};[1021]={1});[1031];0),Y=0,O=NF='Nombre'_B='0'_U='0'_I='0'_FN='Arial'_FS='10'_FC='#000000'_BC='#FFFFFF'_AH='3'_AV='1'_Br=[$left-$right]_BrS='1'_BrC='#000000'_WpT='0',C=*-1:L=Période 2 (HT),E=1,G=0,T="&amp;"0,P=0,F=SI(ET([1021]={2};[1021]={3});[1031];0),Y=0,O=NF='Nombre'_B='0'_U='0'_I='0'_FN='Arial'_FS='10'_FC='#000000'_BC='#FFFFFF'_AH='3'_AV='1'_Br=[$left-$right]_BrS='1'_BrC='#000000'_WpT='0',C=*-1:L=Var P2/P1,E=1,G=0,T=0,"&amp;"P=0,F=[Période 2 (HT)]-[Période 1 (HT)],Y=1,O=NF='Nombre'_B='0'_U='0'_I='0'_FN='Arial'_FS='10'_FC='#000000'_BC='#FFFFFF'_AH='3'_AV='1'_Br=[$right]_BrS='1'_BrC='#000000'_WpT='0':L=%,E=0,G=0,T=0,P=0,F==SI(ET([Période 1 (HT"&amp;")]=0;[Période 2 (HT)]=0);0;SI([Période 1 (HT)]=0;[Var P2/P1]/[Période 2 (HT)]*100;SI([Période 2 (HT)]=0;[Var P2/P1]/[Période 1 (HT)]*100;[Var P2/P1]/[Période 2 (HT)]*100))),Y=1,O=NF='Pourcentage'_B='0'_U='0'_I='0'_FN='Ar"&amp;"ial'_FS='10'_FC='#000000'_BC='#FFFFFF'_AH='3'_AV='1'_Br=[$right]_BrS='1'_BrC='#000000'_WpT='0',CF=TC='1'_TO='1'_V='0'_B='1'_U='0'_I='0'_FC='#FF0000'_BC='#FFFFFF'_Br=[]_BrS='0'_BrC='#FFFFFF'|TC='1'_TO='2'_V='0'_B='1'_U='0"&amp;"'_I='0'_FC='#006400'_BC='#FFFFFF'_Br=[]_BrS='0'_BrC='#FFFFFF':@R=A,S=1044,V=OUI:R=B,S=1084,V=*:R=C,S=1000,V={4}:R=D,S=1001|1,V={5}:R=E,S=1001|5,V=Charge:R=F,S=1012|3,V=&lt;&gt;Situation:",$AA$1,$AA$2,$AA$3,$AA$4,$C$4,$C$5)</f>
        <v/>
      </c>
      <c r="G8" s="69"/>
      <c r="M8" s="69"/>
      <c r="N8" s="69"/>
      <c r="O8" s="69"/>
      <c r="P8" s="42"/>
      <c r="Q8" s="42"/>
      <c r="R8" s="42"/>
    </row>
    <row r="9" spans="1:27" ht="15" x14ac:dyDescent="0.25">
      <c r="B9" s="77" t="s">
        <v>107</v>
      </c>
      <c r="C9" s="78" t="s">
        <v>108</v>
      </c>
      <c r="D9" s="77" t="s">
        <v>197</v>
      </c>
      <c r="E9" s="77" t="s">
        <v>198</v>
      </c>
      <c r="F9" s="77" t="s">
        <v>199</v>
      </c>
      <c r="G9" s="79" t="s">
        <v>122</v>
      </c>
      <c r="M9" s="69"/>
      <c r="N9" s="69"/>
      <c r="O9" s="69"/>
      <c r="P9" s="42"/>
      <c r="Q9" s="42"/>
      <c r="R9" s="42"/>
    </row>
    <row r="10" spans="1:27" ht="15" x14ac:dyDescent="0.25">
      <c r="A10" s="1" t="str">
        <f>_xll.Assistant.XL.MASQUERLIGNESI(OR(AND(D10=0,E10=0),F10=0))</f>
        <v/>
      </c>
      <c r="B10" s="29" t="s">
        <v>44</v>
      </c>
      <c r="C10" s="80" t="s">
        <v>45</v>
      </c>
      <c r="D10" s="30">
        <v>0</v>
      </c>
      <c r="E10" s="30">
        <v>0</v>
      </c>
      <c r="F10" s="30">
        <v>0</v>
      </c>
      <c r="G10" s="81">
        <f>IF(AND(D10=0,E10=0),0,IF(D10=0,F10/E10*100,IF(E10=0,F10/D10*100,F10/E10*100)))</f>
        <v>0</v>
      </c>
      <c r="H10" s="82"/>
      <c r="I10" s="83"/>
      <c r="P10" s="42"/>
      <c r="Q10" s="42"/>
      <c r="R10" s="42"/>
    </row>
    <row r="11" spans="1:27" ht="15" x14ac:dyDescent="0.25">
      <c r="A11" s="1" t="str">
        <f>_xll.Assistant.XL.MASQUERLIGNESI(OR(AND(D11=0,E11=0),F11=0))</f>
        <v/>
      </c>
      <c r="B11" s="29" t="s">
        <v>543</v>
      </c>
      <c r="C11" s="80" t="s">
        <v>544</v>
      </c>
      <c r="D11" s="30">
        <v>0</v>
      </c>
      <c r="E11" s="30">
        <v>0</v>
      </c>
      <c r="F11" s="30">
        <v>0</v>
      </c>
      <c r="G11" s="81">
        <f>IF(AND(D11=0,E11=0),0,IF(D11=0,F11/E11*100,IF(E11=0,F11/D11*100,F11/E11*100)))</f>
        <v>0</v>
      </c>
      <c r="H11" s="82"/>
      <c r="I11" s="83"/>
      <c r="P11" s="42"/>
      <c r="Q11" s="42"/>
      <c r="R11" s="42"/>
    </row>
    <row r="12" spans="1:27" ht="15" x14ac:dyDescent="0.25">
      <c r="A12" s="1" t="str">
        <f>_xll.Assistant.XL.MASQUERLIGNESI(OR(AND(D12=0,E12=0),F12=0))</f>
        <v/>
      </c>
      <c r="B12" s="29" t="s">
        <v>382</v>
      </c>
      <c r="C12" s="80" t="s">
        <v>383</v>
      </c>
      <c r="D12" s="30">
        <v>2154.1999999999998</v>
      </c>
      <c r="E12" s="30">
        <v>1210.0999999999999</v>
      </c>
      <c r="F12" s="30">
        <v>-944.1</v>
      </c>
      <c r="G12" s="81">
        <f>IF(AND(D12=0,E12=0),0,IF(D12=0,F12/E12*100,IF(E12=0,F12/D12*100,F12/E12*100)))</f>
        <v>-78.018345591273459</v>
      </c>
      <c r="H12" s="82"/>
      <c r="I12" s="83"/>
      <c r="P12" s="42"/>
      <c r="Q12" s="42"/>
      <c r="R12" s="42"/>
    </row>
    <row r="13" spans="1:27" ht="15" x14ac:dyDescent="0.25">
      <c r="A13" s="1" t="str">
        <f>_xll.Assistant.XL.MASQUERLIGNESI(OR(AND(D13=0,E13=0),F13=0))</f>
        <v/>
      </c>
      <c r="B13" s="29" t="s">
        <v>545</v>
      </c>
      <c r="C13" s="80" t="s">
        <v>546</v>
      </c>
      <c r="D13" s="30">
        <v>0</v>
      </c>
      <c r="E13" s="30">
        <v>0</v>
      </c>
      <c r="F13" s="30">
        <v>0</v>
      </c>
      <c r="G13" s="81">
        <f>IF(AND(D13=0,E13=0),0,IF(D13=0,F13/E13*100,IF(E13=0,F13/D13*100,F13/E13*100)))</f>
        <v>0</v>
      </c>
      <c r="H13" s="82"/>
      <c r="I13" s="83"/>
      <c r="P13" s="42"/>
      <c r="Q13" s="42"/>
      <c r="R13" s="42"/>
    </row>
    <row r="14" spans="1:27" ht="15" x14ac:dyDescent="0.25">
      <c r="A14" s="1" t="str">
        <f>_xll.Assistant.XL.MASQUERLIGNESI(OR(AND(D14=0,E14=0),F14=0))</f>
        <v/>
      </c>
      <c r="B14" s="29" t="s">
        <v>384</v>
      </c>
      <c r="C14" s="80" t="s">
        <v>385</v>
      </c>
      <c r="D14" s="30">
        <v>109296.65</v>
      </c>
      <c r="E14" s="30">
        <v>23105.61</v>
      </c>
      <c r="F14" s="30">
        <v>-86191.039999999994</v>
      </c>
      <c r="G14" s="81">
        <f>IF(AND(D14=0,E14=0),0,IF(D14=0,F14/E14*100,IF(E14=0,F14/D14*100,F14/E14*100)))</f>
        <v>-373.03079208902074</v>
      </c>
      <c r="H14" s="82"/>
      <c r="I14" s="83"/>
      <c r="P14" s="42"/>
      <c r="Q14" s="42"/>
      <c r="R14" s="42"/>
    </row>
    <row r="15" spans="1:27" ht="15" x14ac:dyDescent="0.25">
      <c r="A15" s="1" t="str">
        <f>_xll.Assistant.XL.MASQUERLIGNESI(OR(AND(D15=0,E15=0),F15=0))</f>
        <v/>
      </c>
      <c r="B15" s="29" t="s">
        <v>46</v>
      </c>
      <c r="C15" s="80" t="s">
        <v>47</v>
      </c>
      <c r="D15" s="30">
        <v>0</v>
      </c>
      <c r="E15" s="30">
        <v>2343.36</v>
      </c>
      <c r="F15" s="30">
        <v>2343.36</v>
      </c>
      <c r="G15" s="81">
        <f>IF(AND(D15=0,E15=0),0,IF(D15=0,F15/E15*100,IF(E15=0,F15/D15*100,F15/E15*100)))</f>
        <v>100</v>
      </c>
      <c r="H15" s="82"/>
      <c r="I15" s="83"/>
      <c r="P15" s="42"/>
      <c r="Q15" s="42"/>
      <c r="R15" s="42"/>
    </row>
    <row r="16" spans="1:27" ht="15" x14ac:dyDescent="0.25">
      <c r="A16" s="1" t="str">
        <f>_xll.Assistant.XL.MASQUERLIGNESI(OR(AND(D16=0,E16=0),F16=0))</f>
        <v/>
      </c>
      <c r="B16" s="29" t="s">
        <v>48</v>
      </c>
      <c r="C16" s="80" t="s">
        <v>49</v>
      </c>
      <c r="D16" s="30">
        <v>0</v>
      </c>
      <c r="E16" s="30">
        <v>0</v>
      </c>
      <c r="F16" s="30">
        <v>0</v>
      </c>
      <c r="G16" s="81">
        <f>IF(AND(D16=0,E16=0),0,IF(D16=0,F16/E16*100,IF(E16=0,F16/D16*100,F16/E16*100)))</f>
        <v>0</v>
      </c>
      <c r="H16" s="82"/>
      <c r="I16" s="83"/>
      <c r="P16" s="42"/>
      <c r="Q16" s="42"/>
      <c r="R16" s="42"/>
    </row>
    <row r="17" spans="1:9" x14ac:dyDescent="0.2">
      <c r="A17" s="1" t="str">
        <f>_xll.Assistant.XL.MASQUERLIGNESI(OR(AND(D17=0,E17=0),F17=0))</f>
        <v/>
      </c>
      <c r="B17" s="29" t="s">
        <v>50</v>
      </c>
      <c r="C17" s="80" t="s">
        <v>51</v>
      </c>
      <c r="D17" s="30">
        <v>51832.54</v>
      </c>
      <c r="E17" s="30">
        <v>0</v>
      </c>
      <c r="F17" s="30">
        <v>-51832.54</v>
      </c>
      <c r="G17" s="81">
        <f>IF(AND(D17=0,E17=0),0,IF(D17=0,F17/E17*100,IF(E17=0,F17/D17*100,F17/E17*100)))</f>
        <v>-100</v>
      </c>
      <c r="H17" s="82"/>
      <c r="I17" s="83"/>
    </row>
    <row r="18" spans="1:9" x14ac:dyDescent="0.2">
      <c r="A18" s="1" t="str">
        <f>_xll.Assistant.XL.MASQUERLIGNESI(OR(AND(D18=0,E18=0),F18=0))</f>
        <v/>
      </c>
      <c r="B18" s="29" t="s">
        <v>52</v>
      </c>
      <c r="C18" s="80" t="s">
        <v>53</v>
      </c>
      <c r="D18" s="30">
        <v>3745.47</v>
      </c>
      <c r="E18" s="30">
        <v>0</v>
      </c>
      <c r="F18" s="30">
        <v>-3745.47</v>
      </c>
      <c r="G18" s="81">
        <f>IF(AND(D18=0,E18=0),0,IF(D18=0,F18/E18*100,IF(E18=0,F18/D18*100,F18/E18*100)))</f>
        <v>-100</v>
      </c>
      <c r="H18" s="82"/>
      <c r="I18" s="83"/>
    </row>
    <row r="19" spans="1:9" x14ac:dyDescent="0.2">
      <c r="A19" s="1" t="str">
        <f>_xll.Assistant.XL.MASQUERLIGNESI(OR(AND(D19=0,E19=0),F19=0))</f>
        <v/>
      </c>
      <c r="B19" s="29" t="s">
        <v>54</v>
      </c>
      <c r="C19" s="80" t="s">
        <v>55</v>
      </c>
      <c r="D19" s="30">
        <v>0</v>
      </c>
      <c r="E19" s="30">
        <v>0</v>
      </c>
      <c r="F19" s="30">
        <v>0</v>
      </c>
      <c r="G19" s="81">
        <f>IF(AND(D19=0,E19=0),0,IF(D19=0,F19/E19*100,IF(E19=0,F19/D19*100,F19/E19*100)))</f>
        <v>0</v>
      </c>
      <c r="H19" s="82"/>
      <c r="I19" s="83"/>
    </row>
    <row r="20" spans="1:9" x14ac:dyDescent="0.2">
      <c r="A20" s="1" t="str">
        <f>_xll.Assistant.XL.MASQUERLIGNESI(OR(AND(D20=0,E20=0),F20=0))</f>
        <v/>
      </c>
      <c r="B20" s="29" t="s">
        <v>56</v>
      </c>
      <c r="C20" s="80" t="s">
        <v>57</v>
      </c>
      <c r="D20" s="30">
        <v>1520.56</v>
      </c>
      <c r="E20" s="30">
        <v>42972.08</v>
      </c>
      <c r="F20" s="30">
        <v>41451.519999999997</v>
      </c>
      <c r="G20" s="81">
        <f>IF(AND(D20=0,E20=0),0,IF(D20=0,F20/E20*100,IF(E20=0,F20/D20*100,F20/E20*100)))</f>
        <v>96.461516407862959</v>
      </c>
      <c r="H20" s="82"/>
      <c r="I20" s="83"/>
    </row>
    <row r="21" spans="1:9" x14ac:dyDescent="0.2">
      <c r="A21" s="1" t="str">
        <f>_xll.Assistant.XL.MASQUERLIGNESI(OR(AND(D21=0,E21=0),F21=0))</f>
        <v/>
      </c>
      <c r="B21" s="29" t="s">
        <v>58</v>
      </c>
      <c r="C21" s="80" t="s">
        <v>59</v>
      </c>
      <c r="D21" s="30">
        <v>53392.6</v>
      </c>
      <c r="E21" s="30">
        <v>8192.6</v>
      </c>
      <c r="F21" s="30">
        <v>-45200</v>
      </c>
      <c r="G21" s="81">
        <f>IF(AND(D21=0,E21=0),0,IF(D21=0,F21/E21*100,IF(E21=0,F21/D21*100,F21/E21*100)))</f>
        <v>-551.71740351048504</v>
      </c>
      <c r="H21" s="82"/>
      <c r="I21" s="83"/>
    </row>
    <row r="22" spans="1:9" x14ac:dyDescent="0.2">
      <c r="A22" s="1" t="str">
        <f>_xll.Assistant.XL.MASQUERLIGNESI(OR(AND(D22=0,E22=0),F22=0))</f>
        <v/>
      </c>
      <c r="B22" s="29" t="s">
        <v>60</v>
      </c>
      <c r="C22" s="80" t="s">
        <v>61</v>
      </c>
      <c r="D22" s="30">
        <v>4983.33</v>
      </c>
      <c r="E22" s="30">
        <v>4983.33</v>
      </c>
      <c r="F22" s="30">
        <v>0</v>
      </c>
      <c r="G22" s="81">
        <f>IF(AND(D22=0,E22=0),0,IF(D22=0,F22/E22*100,IF(E22=0,F22/D22*100,F22/E22*100)))</f>
        <v>0</v>
      </c>
      <c r="H22" s="82"/>
      <c r="I22" s="83"/>
    </row>
    <row r="23" spans="1:9" x14ac:dyDescent="0.2">
      <c r="A23" s="1" t="str">
        <f>_xll.Assistant.XL.MASQUERLIGNESI(OR(AND(D23=0,E23=0),F23=0))</f>
        <v/>
      </c>
      <c r="B23" s="29" t="s">
        <v>62</v>
      </c>
      <c r="C23" s="80" t="s">
        <v>63</v>
      </c>
      <c r="D23" s="30">
        <v>9878.52</v>
      </c>
      <c r="E23" s="30">
        <v>0</v>
      </c>
      <c r="F23" s="30">
        <v>-9878.52</v>
      </c>
      <c r="G23" s="81">
        <f>IF(AND(D23=0,E23=0),0,IF(D23=0,F23/E23*100,IF(E23=0,F23/D23*100,F23/E23*100)))</f>
        <v>-100</v>
      </c>
      <c r="I23" s="83"/>
    </row>
    <row r="24" spans="1:9" x14ac:dyDescent="0.2">
      <c r="A24" s="1" t="str">
        <f>_xll.Assistant.XL.MASQUERLIGNESI(OR(AND(D24=0,E24=0),F24=0))</f>
        <v/>
      </c>
      <c r="B24" s="29" t="s">
        <v>64</v>
      </c>
      <c r="C24" s="80" t="s">
        <v>65</v>
      </c>
      <c r="D24" s="30">
        <v>0</v>
      </c>
      <c r="E24" s="30">
        <v>18711.72</v>
      </c>
      <c r="F24" s="30">
        <v>18711.72</v>
      </c>
      <c r="G24" s="81">
        <f>IF(AND(D24=0,E24=0),0,IF(D24=0,F24/E24*100,IF(E24=0,F24/D24*100,F24/E24*100)))</f>
        <v>100</v>
      </c>
      <c r="I24" s="83"/>
    </row>
    <row r="25" spans="1:9" x14ac:dyDescent="0.2">
      <c r="A25" s="1" t="str">
        <f>_xll.Assistant.XL.MASQUERLIGNESI(OR(AND(D25=0,E25=0),F25=0))</f>
        <v/>
      </c>
      <c r="B25" s="29" t="s">
        <v>66</v>
      </c>
      <c r="C25" s="80" t="s">
        <v>67</v>
      </c>
      <c r="D25" s="30">
        <v>0</v>
      </c>
      <c r="E25" s="30">
        <v>0</v>
      </c>
      <c r="F25" s="30">
        <v>0</v>
      </c>
      <c r="G25" s="81">
        <f>IF(AND(D25=0,E25=0),0,IF(D25=0,F25/E25*100,IF(E25=0,F25/D25*100,F25/E25*100)))</f>
        <v>0</v>
      </c>
      <c r="I25" s="83"/>
    </row>
    <row r="26" spans="1:9" x14ac:dyDescent="0.2">
      <c r="A26" s="1" t="str">
        <f>_xll.Assistant.XL.MASQUERLIGNESI(OR(AND(D26=0,E26=0),F26=0))</f>
        <v/>
      </c>
      <c r="B26" s="29" t="s">
        <v>68</v>
      </c>
      <c r="C26" s="80" t="s">
        <v>69</v>
      </c>
      <c r="D26" s="30">
        <v>545.17999999999995</v>
      </c>
      <c r="E26" s="30">
        <v>0</v>
      </c>
      <c r="F26" s="30">
        <v>-545.17999999999995</v>
      </c>
      <c r="G26" s="81">
        <f>IF(AND(D26=0,E26=0),0,IF(D26=0,F26/E26*100,IF(E26=0,F26/D26*100,F26/E26*100)))</f>
        <v>-100</v>
      </c>
      <c r="I26" s="83"/>
    </row>
    <row r="27" spans="1:9" x14ac:dyDescent="0.2">
      <c r="A27" s="1" t="str">
        <f>_xll.Assistant.XL.MASQUERLIGNESI(OR(AND(D27=0,E27=0),F27=0))</f>
        <v/>
      </c>
      <c r="B27" s="29" t="s">
        <v>70</v>
      </c>
      <c r="C27" s="80" t="s">
        <v>71</v>
      </c>
      <c r="D27" s="30">
        <v>1056.46</v>
      </c>
      <c r="E27" s="30">
        <v>528.23</v>
      </c>
      <c r="F27" s="30">
        <v>-528.23</v>
      </c>
      <c r="G27" s="81">
        <f>IF(AND(D27=0,E27=0),0,IF(D27=0,F27/E27*100,IF(E27=0,F27/D27*100,F27/E27*100)))</f>
        <v>-100</v>
      </c>
      <c r="I27" s="83"/>
    </row>
    <row r="28" spans="1:9" x14ac:dyDescent="0.2">
      <c r="A28" s="1" t="str">
        <f>_xll.Assistant.XL.MASQUERLIGNESI(OR(AND(D28=0,E28=0),F28=0))</f>
        <v/>
      </c>
      <c r="B28" s="29" t="s">
        <v>386</v>
      </c>
      <c r="C28" s="80" t="s">
        <v>387</v>
      </c>
      <c r="D28" s="30">
        <v>3200</v>
      </c>
      <c r="E28" s="30">
        <v>0</v>
      </c>
      <c r="F28" s="30">
        <v>-3200</v>
      </c>
      <c r="G28" s="81">
        <f>IF(AND(D28=0,E28=0),0,IF(D28=0,F28/E28*100,IF(E28=0,F28/D28*100,F28/E28*100)))</f>
        <v>-100</v>
      </c>
      <c r="I28" s="83"/>
    </row>
    <row r="29" spans="1:9" x14ac:dyDescent="0.2">
      <c r="A29" s="1" t="str">
        <f>_xll.Assistant.XL.MASQUERLIGNESI(OR(AND(D29=0,E29=0),F29=0))</f>
        <v/>
      </c>
      <c r="B29" s="29" t="s">
        <v>72</v>
      </c>
      <c r="C29" s="80" t="s">
        <v>73</v>
      </c>
      <c r="D29" s="30">
        <v>460</v>
      </c>
      <c r="E29" s="30">
        <v>0</v>
      </c>
      <c r="F29" s="30">
        <v>-460</v>
      </c>
      <c r="G29" s="81">
        <f>IF(AND(D29=0,E29=0),0,IF(D29=0,F29/E29*100,IF(E29=0,F29/D29*100,F29/E29*100)))</f>
        <v>-100</v>
      </c>
      <c r="I29" s="83"/>
    </row>
    <row r="30" spans="1:9" x14ac:dyDescent="0.2">
      <c r="A30" s="1" t="str">
        <f>_xll.Assistant.XL.MASQUERLIGNESI(OR(AND(D30=0,E30=0),F30=0))</f>
        <v/>
      </c>
      <c r="B30" s="29" t="s">
        <v>74</v>
      </c>
      <c r="C30" s="80" t="s">
        <v>75</v>
      </c>
      <c r="D30" s="30">
        <v>9878.52</v>
      </c>
      <c r="E30" s="30">
        <v>4330.8100000000004</v>
      </c>
      <c r="F30" s="30">
        <v>-5547.71</v>
      </c>
      <c r="G30" s="81">
        <f>IF(AND(D30=0,E30=0),0,IF(D30=0,F30/E30*100,IF(E30=0,F30/D30*100,F30/E30*100)))</f>
        <v>-128.09866976385479</v>
      </c>
      <c r="I30" s="83"/>
    </row>
    <row r="31" spans="1:9" x14ac:dyDescent="0.2">
      <c r="A31" s="1" t="str">
        <f>_xll.Assistant.XL.MASQUERLIGNESI(OR(AND(D31=0,E31=0),F31=0))</f>
        <v/>
      </c>
      <c r="B31" s="29" t="s">
        <v>76</v>
      </c>
      <c r="C31" s="80" t="s">
        <v>77</v>
      </c>
      <c r="D31" s="30">
        <v>0</v>
      </c>
      <c r="E31" s="30">
        <v>0</v>
      </c>
      <c r="F31" s="30">
        <v>0</v>
      </c>
      <c r="G31" s="81">
        <f>IF(AND(D31=0,E31=0),0,IF(D31=0,F31/E31*100,IF(E31=0,F31/D31*100,F31/E31*100)))</f>
        <v>0</v>
      </c>
      <c r="I31" s="83"/>
    </row>
    <row r="32" spans="1:9" x14ac:dyDescent="0.2">
      <c r="A32" s="1" t="str">
        <f>_xll.Assistant.XL.MASQUERLIGNESI(OR(AND(D32=0,E32=0),F32=0))</f>
        <v/>
      </c>
      <c r="B32" s="29" t="s">
        <v>78</v>
      </c>
      <c r="C32" s="80" t="s">
        <v>79</v>
      </c>
      <c r="D32" s="30">
        <v>0</v>
      </c>
      <c r="E32" s="30">
        <v>0</v>
      </c>
      <c r="F32" s="30">
        <v>0</v>
      </c>
      <c r="G32" s="81">
        <f>IF(AND(D32=0,E32=0),0,IF(D32=0,F32/E32*100,IF(E32=0,F32/D32*100,F32/E32*100)))</f>
        <v>0</v>
      </c>
      <c r="I32" s="83"/>
    </row>
    <row r="33" spans="1:9" x14ac:dyDescent="0.2">
      <c r="A33" s="1" t="str">
        <f>_xll.Assistant.XL.MASQUERLIGNESI(OR(AND(D33=0,E33=0),F33=0))</f>
        <v/>
      </c>
      <c r="B33" s="29" t="s">
        <v>80</v>
      </c>
      <c r="C33" s="80" t="s">
        <v>81</v>
      </c>
      <c r="D33" s="30">
        <v>11434</v>
      </c>
      <c r="E33" s="30">
        <v>0</v>
      </c>
      <c r="F33" s="30">
        <v>-11434</v>
      </c>
      <c r="G33" s="81">
        <f>IF(AND(D33=0,E33=0),0,IF(D33=0,F33/E33*100,IF(E33=0,F33/D33*100,F33/E33*100)))</f>
        <v>-100</v>
      </c>
      <c r="I33" s="83"/>
    </row>
    <row r="34" spans="1:9" x14ac:dyDescent="0.2">
      <c r="A34" s="1" t="str">
        <f>_xll.Assistant.XL.MASQUERLIGNESI(OR(AND(D34=0,E34=0),F34=0))</f>
        <v/>
      </c>
      <c r="B34" s="29" t="s">
        <v>82</v>
      </c>
      <c r="C34" s="80" t="s">
        <v>30</v>
      </c>
      <c r="D34" s="30">
        <v>2090</v>
      </c>
      <c r="E34" s="30">
        <v>0</v>
      </c>
      <c r="F34" s="30">
        <v>-2090</v>
      </c>
      <c r="G34" s="81">
        <f>IF(AND(D34=0,E34=0),0,IF(D34=0,F34/E34*100,IF(E34=0,F34/D34*100,F34/E34*100)))</f>
        <v>-100</v>
      </c>
      <c r="I34" s="83"/>
    </row>
    <row r="35" spans="1:9" x14ac:dyDescent="0.2">
      <c r="A35" s="1" t="str">
        <f>_xll.Assistant.XL.MASQUERLIGNESI(OR(AND(D35=0,E35=0),F35=0))</f>
        <v/>
      </c>
      <c r="B35" s="29" t="s">
        <v>83</v>
      </c>
      <c r="C35" s="80" t="s">
        <v>32</v>
      </c>
      <c r="D35" s="30">
        <v>1420</v>
      </c>
      <c r="E35" s="30">
        <v>0</v>
      </c>
      <c r="F35" s="30">
        <v>-1420</v>
      </c>
      <c r="G35" s="81">
        <f>IF(AND(D35=0,E35=0),0,IF(D35=0,F35/E35*100,IF(E35=0,F35/D35*100,F35/E35*100)))</f>
        <v>-100</v>
      </c>
      <c r="I35" s="83"/>
    </row>
    <row r="36" spans="1:9" x14ac:dyDescent="0.2">
      <c r="A36" s="1" t="str">
        <f>_xll.Assistant.XL.MASQUERLIGNESI(OR(AND(D36=0,E36=0),F36=0))</f>
        <v/>
      </c>
      <c r="B36" s="29" t="s">
        <v>84</v>
      </c>
      <c r="C36" s="80" t="s">
        <v>34</v>
      </c>
      <c r="D36" s="30">
        <v>1724</v>
      </c>
      <c r="E36" s="30">
        <v>0</v>
      </c>
      <c r="F36" s="30">
        <v>-1724</v>
      </c>
      <c r="G36" s="81">
        <f>IF(AND(D36=0,E36=0),0,IF(D36=0,F36/E36*100,IF(E36=0,F36/D36*100,F36/E36*100)))</f>
        <v>-100</v>
      </c>
      <c r="I36" s="83"/>
    </row>
    <row r="37" spans="1:9" x14ac:dyDescent="0.2">
      <c r="A37" s="1" t="str">
        <f>_xll.Assistant.XL.MASQUERLIGNESI(OR(AND(D37=0,E37=0),F37=0))</f>
        <v/>
      </c>
      <c r="B37" s="29" t="s">
        <v>85</v>
      </c>
      <c r="C37" s="80" t="s">
        <v>86</v>
      </c>
      <c r="D37" s="30">
        <v>24331.93</v>
      </c>
      <c r="E37" s="30">
        <v>0</v>
      </c>
      <c r="F37" s="30">
        <v>-24331.93</v>
      </c>
      <c r="G37" s="81">
        <f>IF(AND(D37=0,E37=0),0,IF(D37=0,F37/E37*100,IF(E37=0,F37/D37*100,F37/E37*100)))</f>
        <v>-100</v>
      </c>
      <c r="I37" s="83"/>
    </row>
    <row r="38" spans="1:9" x14ac:dyDescent="0.2">
      <c r="A38" s="1" t="str">
        <f>_xll.Assistant.XL.MASQUERLIGNESI(OR(AND(D38=0,E38=0),F38=0))</f>
        <v/>
      </c>
      <c r="B38" s="29" t="s">
        <v>87</v>
      </c>
      <c r="C38" s="80" t="s">
        <v>88</v>
      </c>
      <c r="D38" s="30">
        <v>0</v>
      </c>
      <c r="E38" s="30">
        <v>0</v>
      </c>
      <c r="F38" s="30">
        <v>0</v>
      </c>
      <c r="G38" s="81">
        <f>IF(AND(D38=0,E38=0),0,IF(D38=0,F38/E38*100,IF(E38=0,F38/D38*100,F38/E38*100)))</f>
        <v>0</v>
      </c>
    </row>
    <row r="39" spans="1:9" x14ac:dyDescent="0.2">
      <c r="A39" s="1" t="str">
        <f>_xll.Assistant.XL.MASQUERLIGNESI(OR(AND(D39=0,E39=0),F39=0))</f>
        <v/>
      </c>
      <c r="B39" s="29" t="s">
        <v>89</v>
      </c>
      <c r="C39" s="80" t="s">
        <v>90</v>
      </c>
      <c r="D39" s="30">
        <v>69.44</v>
      </c>
      <c r="E39" s="30">
        <v>0</v>
      </c>
      <c r="F39" s="30">
        <v>-69.44</v>
      </c>
      <c r="G39" s="81">
        <f>IF(AND(D39=0,E39=0),0,IF(D39=0,F39/E39*100,IF(E39=0,F39/D39*100,F39/E39*100)))</f>
        <v>-100</v>
      </c>
    </row>
    <row r="40" spans="1:9" x14ac:dyDescent="0.2">
      <c r="A40" s="1" t="str">
        <f>_xll.Assistant.XL.MASQUERLIGNESI(OR(AND(D40=0,E40=0),F40=0))</f>
        <v/>
      </c>
      <c r="B40" s="84" t="s">
        <v>2</v>
      </c>
      <c r="C40" s="85"/>
      <c r="D40" s="86">
        <v>293013.40000000002</v>
      </c>
      <c r="E40" s="86">
        <v>106377.84</v>
      </c>
      <c r="F40" s="86">
        <v>-186635.56</v>
      </c>
      <c r="G40" s="87">
        <f>IF(AND(D40=0,E40=0),0,IF(D40=0,F40/E40*100,IF(E40=0,F40/D40*100,F40/E40*100)))</f>
        <v>-175.44590113880861</v>
      </c>
    </row>
    <row r="41" spans="1:9" hidden="1" x14ac:dyDescent="0.2">
      <c r="A41" s="1" t="str">
        <f>_xll.Assistant.XL.MASQUERLIGNESI(OR(AND(D41=0,E41=0),F41=0))</f>
        <v/>
      </c>
      <c r="B41" s="3"/>
      <c r="C41" s="3"/>
      <c r="D41" s="5"/>
      <c r="E41" s="5"/>
      <c r="F41" s="5"/>
      <c r="G41" s="88"/>
    </row>
    <row r="42" spans="1:9" hidden="1" x14ac:dyDescent="0.2">
      <c r="A42" s="1" t="str">
        <f>_xll.Assistant.XL.MASQUERLIGNESI(OR(AND(D42=0,E42=0),F42=0))</f>
        <v/>
      </c>
    </row>
    <row r="43" spans="1:9" hidden="1" x14ac:dyDescent="0.2">
      <c r="A43" s="1" t="str">
        <f>_xll.Assistant.XL.MASQUERLIGNESI(OR(AND(D43=0,E43=0),F43=0))</f>
        <v/>
      </c>
    </row>
    <row r="44" spans="1:9" hidden="1" x14ac:dyDescent="0.2">
      <c r="A44" s="1" t="str">
        <f>_xll.Assistant.XL.MASQUERLIGNESI(OR(AND(D44=0,E44=0),F44=0))</f>
        <v/>
      </c>
    </row>
    <row r="45" spans="1:9" hidden="1" x14ac:dyDescent="0.2">
      <c r="A45" s="1" t="str">
        <f>_xll.Assistant.XL.MASQUERLIGNESI(OR(AND(D45=0,E45=0),F45=0))</f>
        <v/>
      </c>
    </row>
    <row r="46" spans="1:9" hidden="1" x14ac:dyDescent="0.2">
      <c r="A46" s="1" t="str">
        <f>_xll.Assistant.XL.MASQUERLIGNESI(OR(AND(D46=0,E46=0),F46=0))</f>
        <v/>
      </c>
    </row>
    <row r="47" spans="1:9" hidden="1" x14ac:dyDescent="0.2">
      <c r="A47" s="1" t="str">
        <f>_xll.Assistant.XL.MASQUERLIGNESI(OR(AND(D47=0,E47=0),F47=0))</f>
        <v/>
      </c>
    </row>
    <row r="48" spans="1:9" hidden="1" x14ac:dyDescent="0.2">
      <c r="A48" s="1" t="str">
        <f>_xll.Assistant.XL.MASQUERLIGNESI(OR(AND(D48=0,E48=0),F48=0))</f>
        <v/>
      </c>
    </row>
    <row r="49" spans="1:1" hidden="1" x14ac:dyDescent="0.2">
      <c r="A49" s="1" t="str">
        <f>_xll.Assistant.XL.MASQUERLIGNESI(OR(AND(D49=0,E49=0),F49=0))</f>
        <v/>
      </c>
    </row>
    <row r="50" spans="1:1" hidden="1" x14ac:dyDescent="0.2">
      <c r="A50" s="1" t="str">
        <f>_xll.Assistant.XL.MASQUERLIGNESI(OR(AND(D50=0,E50=0),F50=0))</f>
        <v/>
      </c>
    </row>
    <row r="51" spans="1:1" hidden="1" x14ac:dyDescent="0.2">
      <c r="A51" s="1" t="str">
        <f>_xll.Assistant.XL.MASQUERLIGNESI(OR(AND(D51=0,E51=0),F51=0))</f>
        <v/>
      </c>
    </row>
    <row r="52" spans="1:1" hidden="1" x14ac:dyDescent="0.2">
      <c r="A52" s="1" t="str">
        <f>_xll.Assistant.XL.MASQUERLIGNESI(OR(AND(D52=0,E52=0),F52=0))</f>
        <v/>
      </c>
    </row>
    <row r="53" spans="1:1" hidden="1" x14ac:dyDescent="0.2">
      <c r="A53" s="1" t="str">
        <f>_xll.Assistant.XL.MASQUERLIGNESI(OR(AND(D53=0,E53=0),F53=0))</f>
        <v/>
      </c>
    </row>
    <row r="54" spans="1:1" hidden="1" x14ac:dyDescent="0.2">
      <c r="A54" s="1" t="str">
        <f>_xll.Assistant.XL.MASQUERLIGNESI(OR(AND(D54=0,E54=0),F54=0))</f>
        <v/>
      </c>
    </row>
    <row r="55" spans="1:1" hidden="1" x14ac:dyDescent="0.2">
      <c r="A55" s="1" t="str">
        <f>_xll.Assistant.XL.MASQUERLIGNESI(OR(AND(D55=0,E55=0),F55=0))</f>
        <v/>
      </c>
    </row>
    <row r="56" spans="1:1" hidden="1" x14ac:dyDescent="0.2">
      <c r="A56" s="1" t="str">
        <f>_xll.Assistant.XL.MASQUERLIGNESI(OR(AND(D56=0,E56=0),F56=0))</f>
        <v/>
      </c>
    </row>
    <row r="57" spans="1:1" hidden="1" x14ac:dyDescent="0.2">
      <c r="A57" s="1" t="str">
        <f>_xll.Assistant.XL.MASQUERLIGNESI(OR(AND(D57=0,E57=0),F57=0))</f>
        <v/>
      </c>
    </row>
    <row r="58" spans="1:1" hidden="1" x14ac:dyDescent="0.2">
      <c r="A58" s="1" t="str">
        <f>_xll.Assistant.XL.MASQUERLIGNESI(OR(AND(D58=0,E58=0),F58=0))</f>
        <v/>
      </c>
    </row>
    <row r="59" spans="1:1" hidden="1" x14ac:dyDescent="0.2">
      <c r="A59" s="1" t="str">
        <f>_xll.Assistant.XL.MASQUERLIGNESI(OR(AND(D59=0,E59=0),F59=0))</f>
        <v/>
      </c>
    </row>
    <row r="60" spans="1:1" hidden="1" x14ac:dyDescent="0.2">
      <c r="A60" s="1" t="str">
        <f>_xll.Assistant.XL.MASQUERLIGNESI(OR(AND(D60=0,E60=0),F60=0))</f>
        <v/>
      </c>
    </row>
    <row r="61" spans="1:1" hidden="1" x14ac:dyDescent="0.2">
      <c r="A61" s="1" t="str">
        <f>_xll.Assistant.XL.MASQUERLIGNESI(OR(AND(D61=0,E61=0),F61=0))</f>
        <v/>
      </c>
    </row>
    <row r="62" spans="1:1" hidden="1" x14ac:dyDescent="0.2">
      <c r="A62" s="1" t="str">
        <f>_xll.Assistant.XL.MASQUERLIGNESI(OR(AND(D62=0,E62=0),F62=0))</f>
        <v/>
      </c>
    </row>
    <row r="63" spans="1:1" hidden="1" x14ac:dyDescent="0.2">
      <c r="A63" s="1" t="str">
        <f>_xll.Assistant.XL.MASQUERLIGNESI(OR(AND(D63=0,E63=0),F63=0))</f>
        <v/>
      </c>
    </row>
    <row r="64" spans="1:1" hidden="1" x14ac:dyDescent="0.2">
      <c r="A64" s="1" t="str">
        <f>_xll.Assistant.XL.MASQUERLIGNESI(OR(AND(D64=0,E64=0),F64=0))</f>
        <v/>
      </c>
    </row>
    <row r="65" spans="1:1" hidden="1" x14ac:dyDescent="0.2">
      <c r="A65" s="1" t="str">
        <f>_xll.Assistant.XL.MASQUERLIGNESI(OR(AND(D65=0,E65=0),F65=0))</f>
        <v/>
      </c>
    </row>
    <row r="66" spans="1:1" hidden="1" x14ac:dyDescent="0.2">
      <c r="A66" s="1" t="str">
        <f>_xll.Assistant.XL.MASQUERLIGNESI(OR(AND(D66=0,E66=0),F66=0))</f>
        <v/>
      </c>
    </row>
    <row r="67" spans="1:1" hidden="1" x14ac:dyDescent="0.2">
      <c r="A67" s="1" t="str">
        <f>_xll.Assistant.XL.MASQUERLIGNESI(OR(AND(D67=0,E67=0),F67=0))</f>
        <v/>
      </c>
    </row>
    <row r="68" spans="1:1" hidden="1" x14ac:dyDescent="0.2">
      <c r="A68" s="1" t="str">
        <f>_xll.Assistant.XL.MASQUERLIGNESI(OR(AND(D68=0,E68=0),F68=0))</f>
        <v/>
      </c>
    </row>
    <row r="69" spans="1:1" hidden="1" x14ac:dyDescent="0.2">
      <c r="A69" s="1" t="str">
        <f>_xll.Assistant.XL.MASQUERLIGNESI(OR(AND(D69=0,E69=0),F69=0))</f>
        <v/>
      </c>
    </row>
    <row r="70" spans="1:1" hidden="1" x14ac:dyDescent="0.2">
      <c r="A70" s="1" t="str">
        <f>_xll.Assistant.XL.MASQUERLIGNESI(OR(AND(D70=0,E70=0),F70=0))</f>
        <v/>
      </c>
    </row>
    <row r="71" spans="1:1" hidden="1" x14ac:dyDescent="0.2">
      <c r="A71" s="1" t="str">
        <f>_xll.Assistant.XL.MASQUERLIGNESI(OR(AND(D71=0,E71=0),F71=0))</f>
        <v/>
      </c>
    </row>
    <row r="72" spans="1:1" hidden="1" x14ac:dyDescent="0.2">
      <c r="A72" s="1" t="str">
        <f>_xll.Assistant.XL.MASQUERLIGNESI(OR(AND(D72=0,E72=0),F72=0))</f>
        <v/>
      </c>
    </row>
    <row r="73" spans="1:1" hidden="1" x14ac:dyDescent="0.2">
      <c r="A73" s="1" t="str">
        <f>_xll.Assistant.XL.MASQUERLIGNESI(OR(AND(D73=0,E73=0),F73=0))</f>
        <v/>
      </c>
    </row>
    <row r="74" spans="1:1" hidden="1" x14ac:dyDescent="0.2">
      <c r="A74" s="1" t="str">
        <f>_xll.Assistant.XL.MASQUERLIGNESI(OR(AND(D74=0,E74=0),F74=0))</f>
        <v/>
      </c>
    </row>
    <row r="75" spans="1:1" hidden="1" x14ac:dyDescent="0.2">
      <c r="A75" s="1" t="str">
        <f>_xll.Assistant.XL.MASQUERLIGNESI(OR(AND(D75=0,E75=0),F75=0))</f>
        <v/>
      </c>
    </row>
    <row r="76" spans="1:1" hidden="1" x14ac:dyDescent="0.2">
      <c r="A76" s="1" t="str">
        <f>_xll.Assistant.XL.MASQUERLIGNESI(OR(AND(D76=0,E76=0),F76=0))</f>
        <v/>
      </c>
    </row>
    <row r="77" spans="1:1" hidden="1" x14ac:dyDescent="0.2">
      <c r="A77" s="1" t="str">
        <f>_xll.Assistant.XL.MASQUERLIGNESI(OR(AND(D77=0,E77=0),F77=0))</f>
        <v/>
      </c>
    </row>
    <row r="78" spans="1:1" hidden="1" x14ac:dyDescent="0.2">
      <c r="A78" s="1" t="str">
        <f>_xll.Assistant.XL.MASQUERLIGNESI(OR(AND(D78=0,E78=0),F78=0))</f>
        <v/>
      </c>
    </row>
    <row r="79" spans="1:1" hidden="1" x14ac:dyDescent="0.2">
      <c r="A79" s="1" t="str">
        <f>_xll.Assistant.XL.MASQUERLIGNESI(OR(AND(D79=0,E79=0),F79=0))</f>
        <v/>
      </c>
    </row>
    <row r="80" spans="1:1" hidden="1" x14ac:dyDescent="0.2">
      <c r="A80" s="1" t="str">
        <f>_xll.Assistant.XL.MASQUERLIGNESI(OR(AND(D80=0,E80=0),F80=0))</f>
        <v/>
      </c>
    </row>
    <row r="81" spans="1:1" hidden="1" x14ac:dyDescent="0.2">
      <c r="A81" s="1" t="str">
        <f>_xll.Assistant.XL.MASQUERLIGNESI(OR(AND(D81=0,E81=0),F81=0))</f>
        <v/>
      </c>
    </row>
    <row r="82" spans="1:1" hidden="1" x14ac:dyDescent="0.2">
      <c r="A82" s="1" t="str">
        <f>_xll.Assistant.XL.MASQUERLIGNESI(OR(AND(D82=0,E82=0),F82=0))</f>
        <v/>
      </c>
    </row>
    <row r="83" spans="1:1" hidden="1" x14ac:dyDescent="0.2">
      <c r="A83" s="1" t="str">
        <f>_xll.Assistant.XL.MASQUERLIGNESI(OR(AND(D83=0,E83=0),F83=0))</f>
        <v/>
      </c>
    </row>
    <row r="84" spans="1:1" hidden="1" x14ac:dyDescent="0.2">
      <c r="A84" s="1" t="str">
        <f>_xll.Assistant.XL.MASQUERLIGNESI(OR(AND(D84=0,E84=0),F84=0))</f>
        <v/>
      </c>
    </row>
    <row r="85" spans="1:1" hidden="1" x14ac:dyDescent="0.2">
      <c r="A85" s="1" t="str">
        <f>_xll.Assistant.XL.MASQUERLIGNESI(OR(AND(D85=0,E85=0),F85=0))</f>
        <v/>
      </c>
    </row>
    <row r="86" spans="1:1" hidden="1" x14ac:dyDescent="0.2">
      <c r="A86" s="1" t="str">
        <f>_xll.Assistant.XL.MASQUERLIGNESI(OR(AND(D86=0,E86=0),F86=0))</f>
        <v/>
      </c>
    </row>
    <row r="87" spans="1:1" hidden="1" x14ac:dyDescent="0.2">
      <c r="A87" s="1" t="str">
        <f>_xll.Assistant.XL.MASQUERLIGNESI(OR(AND(D87=0,E87=0),F87=0))</f>
        <v/>
      </c>
    </row>
    <row r="88" spans="1:1" hidden="1" x14ac:dyDescent="0.2">
      <c r="A88" s="1" t="str">
        <f>_xll.Assistant.XL.MASQUERLIGNESI(OR(AND(D88=0,E88=0),F88=0))</f>
        <v/>
      </c>
    </row>
    <row r="89" spans="1:1" hidden="1" x14ac:dyDescent="0.2">
      <c r="A89" s="1" t="str">
        <f>_xll.Assistant.XL.MASQUERLIGNESI(OR(AND(D89=0,E89=0),F89=0))</f>
        <v/>
      </c>
    </row>
    <row r="90" spans="1:1" hidden="1" x14ac:dyDescent="0.2">
      <c r="A90" s="1" t="str">
        <f>_xll.Assistant.XL.MASQUERLIGNESI(OR(AND(D90=0,E90=0),F90=0))</f>
        <v/>
      </c>
    </row>
    <row r="91" spans="1:1" hidden="1" x14ac:dyDescent="0.2">
      <c r="A91" s="1" t="str">
        <f>_xll.Assistant.XL.MASQUERLIGNESI(OR(AND(D91=0,E91=0),F91=0))</f>
        <v/>
      </c>
    </row>
    <row r="92" spans="1:1" hidden="1" x14ac:dyDescent="0.2">
      <c r="A92" s="1" t="str">
        <f>_xll.Assistant.XL.MASQUERLIGNESI(OR(AND(D92=0,E92=0),F92=0))</f>
        <v/>
      </c>
    </row>
    <row r="93" spans="1:1" hidden="1" x14ac:dyDescent="0.2">
      <c r="A93" s="1" t="str">
        <f>_xll.Assistant.XL.MASQUERLIGNESI(OR(AND(D93=0,E93=0),F93=0))</f>
        <v/>
      </c>
    </row>
    <row r="94" spans="1:1" hidden="1" x14ac:dyDescent="0.2">
      <c r="A94" s="1" t="str">
        <f>_xll.Assistant.XL.MASQUERLIGNESI(OR(AND(D94=0,E94=0),F94=0))</f>
        <v/>
      </c>
    </row>
    <row r="95" spans="1:1" hidden="1" x14ac:dyDescent="0.2">
      <c r="A95" s="1" t="str">
        <f>_xll.Assistant.XL.MASQUERLIGNESI(OR(AND(D95=0,E95=0),F95=0))</f>
        <v/>
      </c>
    </row>
    <row r="96" spans="1:1" hidden="1" x14ac:dyDescent="0.2">
      <c r="A96" s="1" t="str">
        <f>_xll.Assistant.XL.MASQUERLIGNESI(OR(AND(D96=0,E96=0),F96=0))</f>
        <v/>
      </c>
    </row>
    <row r="97" spans="1:7" hidden="1" x14ac:dyDescent="0.2">
      <c r="A97" s="1" t="str">
        <f>_xll.Assistant.XL.MASQUERLIGNESI(OR(AND(D97=0,E97=0),F97=0))</f>
        <v/>
      </c>
    </row>
    <row r="98" spans="1:7" hidden="1" x14ac:dyDescent="0.2">
      <c r="A98" s="1" t="str">
        <f>_xll.Assistant.XL.MASQUERLIGNESI(OR(AND(D98=0,E98=0),F98=0))</f>
        <v/>
      </c>
    </row>
    <row r="99" spans="1:7" hidden="1" x14ac:dyDescent="0.2">
      <c r="A99" s="1" t="str">
        <f>_xll.Assistant.XL.MASQUERLIGNESI(OR(AND(D99=0,E99=0),F99=0))</f>
        <v/>
      </c>
    </row>
    <row r="100" spans="1:7" hidden="1" x14ac:dyDescent="0.2">
      <c r="A100" s="1" t="str">
        <f>_xll.Assistant.XL.MASQUERLIGNESI(OR(AND(D100=0,E100=0),F100=0))</f>
        <v/>
      </c>
    </row>
    <row r="101" spans="1:7" hidden="1" x14ac:dyDescent="0.2">
      <c r="A101" s="1" t="str">
        <f>_xll.Assistant.XL.MASQUERLIGNESI(OR(AND(D101=0,E101=0),F101=0))</f>
        <v/>
      </c>
      <c r="B101" s="3"/>
      <c r="C101" s="3"/>
      <c r="D101" s="5"/>
      <c r="E101" s="5"/>
      <c r="F101" s="5"/>
      <c r="G101" s="88"/>
    </row>
    <row r="102" spans="1:7" hidden="1" x14ac:dyDescent="0.2">
      <c r="A102" s="1" t="str">
        <f>_xll.Assistant.XL.MASQUERLIGNESI(OR(AND(D102=0,E102=0),F102=0))</f>
        <v/>
      </c>
    </row>
    <row r="103" spans="1:7" hidden="1" x14ac:dyDescent="0.2">
      <c r="A103" s="1" t="str">
        <f>_xll.Assistant.XL.MASQUERLIGNESI(OR(AND(D103=0,E103=0),F103=0))</f>
        <v/>
      </c>
    </row>
    <row r="104" spans="1:7" hidden="1" x14ac:dyDescent="0.2">
      <c r="A104" s="1" t="str">
        <f>_xll.Assistant.XL.MASQUERLIGNESI(OR(AND(D104=0,E104=0),F104=0))</f>
        <v/>
      </c>
    </row>
    <row r="105" spans="1:7" hidden="1" x14ac:dyDescent="0.2">
      <c r="A105" s="1" t="str">
        <f>_xll.Assistant.XL.MASQUERLIGNESI(OR(AND(D105=0,E105=0),F105=0))</f>
        <v/>
      </c>
    </row>
    <row r="106" spans="1:7" hidden="1" x14ac:dyDescent="0.2">
      <c r="A106" s="1" t="str">
        <f>_xll.Assistant.XL.MASQUERLIGNESI(OR(AND(D106=0,E106=0),F106=0))</f>
        <v/>
      </c>
    </row>
    <row r="107" spans="1:7" hidden="1" x14ac:dyDescent="0.2">
      <c r="A107" s="1" t="str">
        <f>_xll.Assistant.XL.MASQUERLIGNESI(OR(AND(D107=0,E107=0),F107=0))</f>
        <v/>
      </c>
    </row>
    <row r="108" spans="1:7" hidden="1" x14ac:dyDescent="0.2">
      <c r="A108" s="1" t="str">
        <f>_xll.Assistant.XL.MASQUERLIGNESI(OR(AND(D108=0,E108=0),F108=0))</f>
        <v/>
      </c>
    </row>
    <row r="109" spans="1:7" hidden="1" x14ac:dyDescent="0.2">
      <c r="A109" s="1" t="str">
        <f>_xll.Assistant.XL.MASQUERLIGNESI(OR(AND(D109=0,E109=0),F109=0))</f>
        <v/>
      </c>
    </row>
    <row r="110" spans="1:7" hidden="1" x14ac:dyDescent="0.2">
      <c r="A110" s="1" t="str">
        <f>_xll.Assistant.XL.MASQUERLIGNESI(OR(AND(D110=0,E110=0),F110=0))</f>
        <v/>
      </c>
    </row>
    <row r="111" spans="1:7" hidden="1" x14ac:dyDescent="0.2">
      <c r="A111" s="1" t="str">
        <f>_xll.Assistant.XL.MASQUERLIGNESI(OR(AND(D111=0,E111=0),F111=0))</f>
        <v/>
      </c>
    </row>
    <row r="112" spans="1:7" hidden="1" x14ac:dyDescent="0.2">
      <c r="A112" s="1" t="str">
        <f>_xll.Assistant.XL.MASQUERLIGNESI(OR(AND(D112=0,E112=0),F112=0))</f>
        <v/>
      </c>
    </row>
    <row r="113" spans="1:1" hidden="1" x14ac:dyDescent="0.2">
      <c r="A113" s="1" t="str">
        <f>_xll.Assistant.XL.MASQUERLIGNESI(OR(AND(D113=0,E113=0),F113=0))</f>
        <v/>
      </c>
    </row>
    <row r="114" spans="1:1" hidden="1" x14ac:dyDescent="0.2">
      <c r="A114" s="1" t="str">
        <f>_xll.Assistant.XL.MASQUERLIGNESI(OR(AND(D114=0,E114=0),F114=0))</f>
        <v/>
      </c>
    </row>
    <row r="115" spans="1:1" hidden="1" x14ac:dyDescent="0.2">
      <c r="A115" s="1" t="str">
        <f>_xll.Assistant.XL.MASQUERLIGNESI(OR(AND(D115=0,E115=0),F115=0))</f>
        <v/>
      </c>
    </row>
    <row r="116" spans="1:1" hidden="1" x14ac:dyDescent="0.2">
      <c r="A116" s="1" t="str">
        <f>_xll.Assistant.XL.MASQUERLIGNESI(OR(AND(D116=0,E116=0),F116=0))</f>
        <v/>
      </c>
    </row>
    <row r="117" spans="1:1" hidden="1" x14ac:dyDescent="0.2">
      <c r="A117" s="1" t="str">
        <f>_xll.Assistant.XL.MASQUERLIGNESI(OR(AND(D117=0,E117=0),F117=0))</f>
        <v/>
      </c>
    </row>
    <row r="118" spans="1:1" hidden="1" x14ac:dyDescent="0.2">
      <c r="A118" s="1" t="str">
        <f>_xll.Assistant.XL.MASQUERLIGNESI(OR(AND(D118=0,E118=0),F118=0))</f>
        <v/>
      </c>
    </row>
    <row r="119" spans="1:1" hidden="1" x14ac:dyDescent="0.2">
      <c r="A119" s="1" t="str">
        <f>_xll.Assistant.XL.MASQUERLIGNESI(OR(AND(D119=0,E119=0),F119=0))</f>
        <v/>
      </c>
    </row>
    <row r="120" spans="1:1" hidden="1" x14ac:dyDescent="0.2">
      <c r="A120" s="1" t="str">
        <f>_xll.Assistant.XL.MASQUERLIGNESI(OR(AND(D120=0,E120=0),F120=0))</f>
        <v/>
      </c>
    </row>
    <row r="121" spans="1:1" hidden="1" x14ac:dyDescent="0.2">
      <c r="A121" s="1" t="str">
        <f>_xll.Assistant.XL.MASQUERLIGNESI(OR(AND(D121=0,E121=0),F121=0))</f>
        <v/>
      </c>
    </row>
    <row r="122" spans="1:1" hidden="1" x14ac:dyDescent="0.2">
      <c r="A122" s="1" t="str">
        <f>_xll.Assistant.XL.MASQUERLIGNESI(OR(AND(D122=0,E122=0),F122=0))</f>
        <v/>
      </c>
    </row>
    <row r="123" spans="1:1" hidden="1" x14ac:dyDescent="0.2">
      <c r="A123" s="1" t="str">
        <f>_xll.Assistant.XL.MASQUERLIGNESI(OR(AND(D123=0,E123=0),F123=0))</f>
        <v/>
      </c>
    </row>
    <row r="124" spans="1:1" hidden="1" x14ac:dyDescent="0.2">
      <c r="A124" s="1" t="str">
        <f>_xll.Assistant.XL.MASQUERLIGNESI(OR(AND(D124=0,E124=0),F124=0))</f>
        <v/>
      </c>
    </row>
    <row r="125" spans="1:1" hidden="1" x14ac:dyDescent="0.2">
      <c r="A125" s="1" t="str">
        <f>_xll.Assistant.XL.MASQUERLIGNESI(OR(AND(D125=0,E125=0),F125=0))</f>
        <v/>
      </c>
    </row>
    <row r="126" spans="1:1" hidden="1" x14ac:dyDescent="0.2">
      <c r="A126" s="1" t="str">
        <f>_xll.Assistant.XL.MASQUERLIGNESI(OR(AND(D126=0,E126=0),F126=0))</f>
        <v/>
      </c>
    </row>
    <row r="127" spans="1:1" hidden="1" x14ac:dyDescent="0.2">
      <c r="A127" s="1" t="str">
        <f>_xll.Assistant.XL.MASQUERLIGNESI(OR(AND(D127=0,E127=0),F127=0))</f>
        <v/>
      </c>
    </row>
    <row r="128" spans="1:1" hidden="1" x14ac:dyDescent="0.2">
      <c r="A128" s="1" t="str">
        <f>_xll.Assistant.XL.MASQUERLIGNESI(OR(AND(D128=0,E128=0),F128=0))</f>
        <v/>
      </c>
    </row>
    <row r="129" spans="1:1" hidden="1" x14ac:dyDescent="0.2">
      <c r="A129" s="1" t="str">
        <f>_xll.Assistant.XL.MASQUERLIGNESI(OR(AND(D129=0,E129=0),F129=0))</f>
        <v/>
      </c>
    </row>
    <row r="130" spans="1:1" hidden="1" x14ac:dyDescent="0.2">
      <c r="A130" s="1" t="str">
        <f>_xll.Assistant.XL.MASQUERLIGNESI(OR(AND(D130=0,E130=0),F130=0))</f>
        <v/>
      </c>
    </row>
    <row r="131" spans="1:1" hidden="1" x14ac:dyDescent="0.2">
      <c r="A131" s="1" t="str">
        <f>_xll.Assistant.XL.MASQUERLIGNESI(OR(AND(D131=0,E131=0),F131=0))</f>
        <v/>
      </c>
    </row>
    <row r="132" spans="1:1" hidden="1" x14ac:dyDescent="0.2">
      <c r="A132" s="1" t="str">
        <f>_xll.Assistant.XL.MASQUERLIGNESI(OR(AND(D132=0,E132=0),F132=0))</f>
        <v/>
      </c>
    </row>
    <row r="133" spans="1:1" hidden="1" x14ac:dyDescent="0.2">
      <c r="A133" s="1" t="str">
        <f>_xll.Assistant.XL.MASQUERLIGNESI(OR(AND(D133=0,E133=0),F133=0))</f>
        <v/>
      </c>
    </row>
    <row r="134" spans="1:1" hidden="1" x14ac:dyDescent="0.2">
      <c r="A134" s="1" t="str">
        <f>_xll.Assistant.XL.MASQUERLIGNESI(OR(AND(D134=0,E134=0),F134=0))</f>
        <v/>
      </c>
    </row>
    <row r="135" spans="1:1" hidden="1" x14ac:dyDescent="0.2">
      <c r="A135" s="1" t="str">
        <f>_xll.Assistant.XL.MASQUERLIGNESI(OR(AND(D135=0,E135=0),F135=0))</f>
        <v/>
      </c>
    </row>
    <row r="136" spans="1:1" hidden="1" x14ac:dyDescent="0.2">
      <c r="A136" s="1" t="str">
        <f>_xll.Assistant.XL.MASQUERLIGNESI(OR(AND(D136=0,E136=0),F136=0))</f>
        <v/>
      </c>
    </row>
    <row r="137" spans="1:1" hidden="1" x14ac:dyDescent="0.2">
      <c r="A137" s="1" t="str">
        <f>_xll.Assistant.XL.MASQUERLIGNESI(OR(AND(D137=0,E137=0),F137=0))</f>
        <v/>
      </c>
    </row>
    <row r="138" spans="1:1" hidden="1" x14ac:dyDescent="0.2">
      <c r="A138" s="1" t="str">
        <f>_xll.Assistant.XL.MASQUERLIGNESI(OR(AND(D138=0,E138=0),F138=0))</f>
        <v/>
      </c>
    </row>
    <row r="139" spans="1:1" hidden="1" x14ac:dyDescent="0.2">
      <c r="A139" s="1" t="str">
        <f>_xll.Assistant.XL.MASQUERLIGNESI(OR(AND(D139=0,E139=0),F139=0))</f>
        <v/>
      </c>
    </row>
    <row r="140" spans="1:1" hidden="1" x14ac:dyDescent="0.2">
      <c r="A140" s="1" t="str">
        <f>_xll.Assistant.XL.MASQUERLIGNESI(OR(AND(D140=0,E140=0),F140=0))</f>
        <v/>
      </c>
    </row>
    <row r="141" spans="1:1" hidden="1" x14ac:dyDescent="0.2">
      <c r="A141" s="1" t="str">
        <f>_xll.Assistant.XL.MASQUERLIGNESI(OR(AND(D141=0,E141=0),F141=0))</f>
        <v/>
      </c>
    </row>
    <row r="142" spans="1:1" hidden="1" x14ac:dyDescent="0.2">
      <c r="A142" s="1" t="str">
        <f>_xll.Assistant.XL.MASQUERLIGNESI(OR(AND(D142=0,E142=0),F142=0))</f>
        <v/>
      </c>
    </row>
    <row r="143" spans="1:1" hidden="1" x14ac:dyDescent="0.2">
      <c r="A143" s="1" t="str">
        <f>_xll.Assistant.XL.MASQUERLIGNESI(OR(AND(D143=0,E143=0),F143=0))</f>
        <v/>
      </c>
    </row>
    <row r="144" spans="1:1" hidden="1" x14ac:dyDescent="0.2">
      <c r="A144" s="1" t="str">
        <f>_xll.Assistant.XL.MASQUERLIGNESI(OR(AND(D144=0,E144=0),F144=0))</f>
        <v/>
      </c>
    </row>
    <row r="145" spans="1:1" hidden="1" x14ac:dyDescent="0.2">
      <c r="A145" s="1" t="str">
        <f>_xll.Assistant.XL.MASQUERLIGNESI(OR(AND(D145=0,E145=0),F145=0))</f>
        <v/>
      </c>
    </row>
    <row r="146" spans="1:1" hidden="1" x14ac:dyDescent="0.2">
      <c r="A146" s="1" t="str">
        <f>_xll.Assistant.XL.MASQUERLIGNESI(OR(AND(D146=0,E146=0),F146=0))</f>
        <v/>
      </c>
    </row>
    <row r="147" spans="1:1" hidden="1" x14ac:dyDescent="0.2">
      <c r="A147" s="1" t="str">
        <f>_xll.Assistant.XL.MASQUERLIGNESI(OR(AND(D147=0,E147=0),F147=0))</f>
        <v/>
      </c>
    </row>
    <row r="148" spans="1:1" hidden="1" x14ac:dyDescent="0.2">
      <c r="A148" s="1" t="str">
        <f>_xll.Assistant.XL.MASQUERLIGNESI(OR(AND(D148=0,E148=0),F148=0))</f>
        <v/>
      </c>
    </row>
    <row r="149" spans="1:1" hidden="1" x14ac:dyDescent="0.2">
      <c r="A149" s="1" t="str">
        <f>_xll.Assistant.XL.MASQUERLIGNESI(OR(AND(D149=0,E149=0),F149=0))</f>
        <v/>
      </c>
    </row>
    <row r="150" spans="1:1" hidden="1" x14ac:dyDescent="0.2">
      <c r="A150" s="1" t="str">
        <f>_xll.Assistant.XL.MASQUERLIGNESI(OR(AND(D150=0,E150=0),F150=0))</f>
        <v/>
      </c>
    </row>
    <row r="151" spans="1:1" hidden="1" x14ac:dyDescent="0.2">
      <c r="A151" s="1" t="str">
        <f>_xll.Assistant.XL.MASQUERLIGNESI(OR(AND(D151=0,E151=0),F151=0))</f>
        <v/>
      </c>
    </row>
    <row r="152" spans="1:1" hidden="1" x14ac:dyDescent="0.2">
      <c r="A152" s="1" t="str">
        <f>_xll.Assistant.XL.MASQUERLIGNESI(OR(AND(D152=0,E152=0),F152=0))</f>
        <v/>
      </c>
    </row>
    <row r="153" spans="1:1" hidden="1" x14ac:dyDescent="0.2">
      <c r="A153" s="1" t="str">
        <f>_xll.Assistant.XL.MASQUERLIGNESI(OR(AND(D153=0,E153=0),F153=0))</f>
        <v/>
      </c>
    </row>
    <row r="154" spans="1:1" hidden="1" x14ac:dyDescent="0.2">
      <c r="A154" s="1" t="str">
        <f>_xll.Assistant.XL.MASQUERLIGNESI(OR(AND(D154=0,E154=0),F154=0))</f>
        <v/>
      </c>
    </row>
    <row r="155" spans="1:1" hidden="1" x14ac:dyDescent="0.2">
      <c r="A155" s="1" t="str">
        <f>_xll.Assistant.XL.MASQUERLIGNESI(OR(AND(D155=0,E155=0),F155=0))</f>
        <v/>
      </c>
    </row>
    <row r="156" spans="1:1" hidden="1" x14ac:dyDescent="0.2">
      <c r="A156" s="1" t="str">
        <f>_xll.Assistant.XL.MASQUERLIGNESI(OR(AND(D156=0,E156=0),F156=0))</f>
        <v/>
      </c>
    </row>
    <row r="157" spans="1:1" hidden="1" x14ac:dyDescent="0.2">
      <c r="A157" s="1" t="str">
        <f>_xll.Assistant.XL.MASQUERLIGNESI(OR(AND(D157=0,E157=0),F157=0))</f>
        <v/>
      </c>
    </row>
    <row r="158" spans="1:1" hidden="1" x14ac:dyDescent="0.2">
      <c r="A158" s="1" t="str">
        <f>_xll.Assistant.XL.MASQUERLIGNESI(OR(AND(D158=0,E158=0),F158=0))</f>
        <v/>
      </c>
    </row>
    <row r="159" spans="1:1" hidden="1" x14ac:dyDescent="0.2">
      <c r="A159" s="1" t="str">
        <f>_xll.Assistant.XL.MASQUERLIGNESI(OR(AND(D159=0,E159=0),F159=0))</f>
        <v/>
      </c>
    </row>
    <row r="160" spans="1:1" hidden="1" x14ac:dyDescent="0.2">
      <c r="A160" s="1" t="str">
        <f>_xll.Assistant.XL.MASQUERLIGNESI(OR(AND(D160=0,E160=0),F160=0))</f>
        <v/>
      </c>
    </row>
    <row r="161" spans="1:1" hidden="1" x14ac:dyDescent="0.2">
      <c r="A161" s="1" t="str">
        <f>_xll.Assistant.XL.MASQUERLIGNESI(OR(AND(D161=0,E161=0),F161=0))</f>
        <v/>
      </c>
    </row>
    <row r="162" spans="1:1" hidden="1" x14ac:dyDescent="0.2">
      <c r="A162" s="1" t="str">
        <f>_xll.Assistant.XL.MASQUERLIGNESI(OR(AND(D162=0,E162=0),F162=0))</f>
        <v/>
      </c>
    </row>
    <row r="163" spans="1:1" hidden="1" x14ac:dyDescent="0.2">
      <c r="A163" s="1" t="str">
        <f>_xll.Assistant.XL.MASQUERLIGNESI(OR(AND(D163=0,E163=0),F163=0))</f>
        <v/>
      </c>
    </row>
    <row r="164" spans="1:1" hidden="1" x14ac:dyDescent="0.2">
      <c r="A164" s="1" t="str">
        <f>_xll.Assistant.XL.MASQUERLIGNESI(OR(AND(D164=0,E164=0),F164=0))</f>
        <v/>
      </c>
    </row>
    <row r="165" spans="1:1" hidden="1" x14ac:dyDescent="0.2">
      <c r="A165" s="1" t="str">
        <f>_xll.Assistant.XL.MASQUERLIGNESI(OR(AND(D165=0,E165=0),F165=0))</f>
        <v/>
      </c>
    </row>
    <row r="166" spans="1:1" hidden="1" x14ac:dyDescent="0.2">
      <c r="A166" s="1" t="str">
        <f>_xll.Assistant.XL.MASQUERLIGNESI(OR(AND(D166=0,E166=0),F166=0))</f>
        <v/>
      </c>
    </row>
    <row r="167" spans="1:1" hidden="1" x14ac:dyDescent="0.2">
      <c r="A167" s="1" t="str">
        <f>_xll.Assistant.XL.MASQUERLIGNESI(OR(AND(D167=0,E167=0),F167=0))</f>
        <v/>
      </c>
    </row>
    <row r="168" spans="1:1" hidden="1" x14ac:dyDescent="0.2">
      <c r="A168" s="1" t="str">
        <f>_xll.Assistant.XL.MASQUERLIGNESI(OR(AND(D168=0,E168=0),F168=0))</f>
        <v/>
      </c>
    </row>
    <row r="169" spans="1:1" hidden="1" x14ac:dyDescent="0.2">
      <c r="A169" s="1" t="str">
        <f>_xll.Assistant.XL.MASQUERLIGNESI(OR(AND(D169=0,E169=0),F169=0))</f>
        <v/>
      </c>
    </row>
    <row r="170" spans="1:1" hidden="1" x14ac:dyDescent="0.2">
      <c r="A170" s="1" t="str">
        <f>_xll.Assistant.XL.MASQUERLIGNESI(OR(AND(D170=0,E170=0),F170=0))</f>
        <v/>
      </c>
    </row>
    <row r="171" spans="1:1" hidden="1" x14ac:dyDescent="0.2">
      <c r="A171" s="1" t="str">
        <f>_xll.Assistant.XL.MASQUERLIGNESI(OR(AND(D171=0,E171=0),F171=0))</f>
        <v/>
      </c>
    </row>
    <row r="172" spans="1:1" hidden="1" x14ac:dyDescent="0.2">
      <c r="A172" s="1" t="str">
        <f>_xll.Assistant.XL.MASQUERLIGNESI(OR(AND(D172=0,E172=0),F172=0))</f>
        <v/>
      </c>
    </row>
    <row r="173" spans="1:1" hidden="1" x14ac:dyDescent="0.2">
      <c r="A173" s="1" t="str">
        <f>_xll.Assistant.XL.MASQUERLIGNESI(OR(AND(D173=0,E173=0),F173=0))</f>
        <v/>
      </c>
    </row>
    <row r="174" spans="1:1" hidden="1" x14ac:dyDescent="0.2">
      <c r="A174" s="1" t="str">
        <f>_xll.Assistant.XL.MASQUERLIGNESI(OR(AND(D174=0,E174=0),F174=0))</f>
        <v/>
      </c>
    </row>
    <row r="175" spans="1:1" hidden="1" x14ac:dyDescent="0.2">
      <c r="A175" s="1" t="str">
        <f>_xll.Assistant.XL.MASQUERLIGNESI(OR(AND(D175=0,E175=0),F175=0))</f>
        <v/>
      </c>
    </row>
    <row r="176" spans="1:1" hidden="1" x14ac:dyDescent="0.2">
      <c r="A176" s="1" t="str">
        <f>_xll.Assistant.XL.MASQUERLIGNESI(OR(AND(D176=0,E176=0),F176=0))</f>
        <v/>
      </c>
    </row>
    <row r="177" spans="1:1" hidden="1" x14ac:dyDescent="0.2">
      <c r="A177" s="1" t="str">
        <f>_xll.Assistant.XL.MASQUERLIGNESI(OR(AND(D177=0,E177=0),F177=0))</f>
        <v/>
      </c>
    </row>
    <row r="178" spans="1:1" hidden="1" x14ac:dyDescent="0.2">
      <c r="A178" s="1" t="str">
        <f>_xll.Assistant.XL.MASQUERLIGNESI(OR(AND(D178=0,E178=0),F178=0))</f>
        <v/>
      </c>
    </row>
    <row r="179" spans="1:1" hidden="1" x14ac:dyDescent="0.2">
      <c r="A179" s="1" t="str">
        <f>_xll.Assistant.XL.MASQUERLIGNESI(OR(AND(D179=0,E179=0),F179=0))</f>
        <v/>
      </c>
    </row>
    <row r="180" spans="1:1" hidden="1" x14ac:dyDescent="0.2">
      <c r="A180" s="1" t="str">
        <f>_xll.Assistant.XL.MASQUERLIGNESI(OR(AND(D180=0,E180=0),F180=0))</f>
        <v/>
      </c>
    </row>
    <row r="181" spans="1:1" hidden="1" x14ac:dyDescent="0.2">
      <c r="A181" s="1" t="str">
        <f>_xll.Assistant.XL.MASQUERLIGNESI(OR(AND(D181=0,E181=0),F181=0))</f>
        <v/>
      </c>
    </row>
    <row r="182" spans="1:1" hidden="1" x14ac:dyDescent="0.2">
      <c r="A182" s="1" t="str">
        <f>_xll.Assistant.XL.MASQUERLIGNESI(OR(AND(D182=0,E182=0),F182=0))</f>
        <v/>
      </c>
    </row>
    <row r="183" spans="1:1" hidden="1" x14ac:dyDescent="0.2">
      <c r="A183" s="1" t="str">
        <f>_xll.Assistant.XL.MASQUERLIGNESI(OR(AND(D183=0,E183=0),F183=0))</f>
        <v/>
      </c>
    </row>
    <row r="184" spans="1:1" hidden="1" x14ac:dyDescent="0.2">
      <c r="A184" s="1" t="str">
        <f>_xll.Assistant.XL.MASQUERLIGNESI(OR(AND(D184=0,E184=0),F184=0))</f>
        <v/>
      </c>
    </row>
    <row r="185" spans="1:1" hidden="1" x14ac:dyDescent="0.2">
      <c r="A185" s="1" t="str">
        <f>_xll.Assistant.XL.MASQUERLIGNESI(OR(AND(D185=0,E185=0),F185=0))</f>
        <v/>
      </c>
    </row>
    <row r="186" spans="1:1" hidden="1" x14ac:dyDescent="0.2">
      <c r="A186" s="1" t="str">
        <f>_xll.Assistant.XL.MASQUERLIGNESI(OR(AND(D186=0,E186=0),F186=0))</f>
        <v/>
      </c>
    </row>
    <row r="187" spans="1:1" hidden="1" x14ac:dyDescent="0.2">
      <c r="A187" s="1" t="str">
        <f>_xll.Assistant.XL.MASQUERLIGNESI(OR(AND(D187=0,E187=0),F187=0))</f>
        <v/>
      </c>
    </row>
    <row r="188" spans="1:1" hidden="1" x14ac:dyDescent="0.2">
      <c r="A188" s="1" t="str">
        <f>_xll.Assistant.XL.MASQUERLIGNESI(OR(AND(D188=0,E188=0),F188=0))</f>
        <v/>
      </c>
    </row>
    <row r="189" spans="1:1" hidden="1" x14ac:dyDescent="0.2">
      <c r="A189" s="1" t="str">
        <f>_xll.Assistant.XL.MASQUERLIGNESI(OR(AND(D189=0,E189=0),F189=0))</f>
        <v/>
      </c>
    </row>
    <row r="190" spans="1:1" hidden="1" x14ac:dyDescent="0.2">
      <c r="A190" s="1" t="str">
        <f>_xll.Assistant.XL.MASQUERLIGNESI(OR(AND(D190=0,E190=0),F190=0))</f>
        <v/>
      </c>
    </row>
    <row r="191" spans="1:1" hidden="1" x14ac:dyDescent="0.2">
      <c r="A191" s="1" t="str">
        <f>_xll.Assistant.XL.MASQUERLIGNESI(OR(AND(D191=0,E191=0),F191=0))</f>
        <v/>
      </c>
    </row>
    <row r="192" spans="1:1" hidden="1" x14ac:dyDescent="0.2">
      <c r="A192" s="1" t="str">
        <f>_xll.Assistant.XL.MASQUERLIGNESI(OR(AND(D192=0,E192=0),F192=0))</f>
        <v/>
      </c>
    </row>
    <row r="193" spans="1:1" hidden="1" x14ac:dyDescent="0.2">
      <c r="A193" s="1" t="str">
        <f>_xll.Assistant.XL.MASQUERLIGNESI(OR(AND(D193=0,E193=0),F193=0))</f>
        <v/>
      </c>
    </row>
    <row r="194" spans="1:1" hidden="1" x14ac:dyDescent="0.2">
      <c r="A194" s="1" t="str">
        <f>_xll.Assistant.XL.MASQUERLIGNESI(OR(AND(D194=0,E194=0),F194=0))</f>
        <v/>
      </c>
    </row>
    <row r="195" spans="1:1" hidden="1" x14ac:dyDescent="0.2">
      <c r="A195" s="1" t="str">
        <f>_xll.Assistant.XL.MASQUERLIGNESI(OR(AND(D195=0,E195=0),F195=0))</f>
        <v/>
      </c>
    </row>
    <row r="196" spans="1:1" hidden="1" x14ac:dyDescent="0.2">
      <c r="A196" s="1" t="str">
        <f>_xll.Assistant.XL.MASQUERLIGNESI(OR(AND(D196=0,E196=0),F196=0))</f>
        <v/>
      </c>
    </row>
    <row r="197" spans="1:1" hidden="1" x14ac:dyDescent="0.2">
      <c r="A197" s="1" t="str">
        <f>_xll.Assistant.XL.MASQUERLIGNESI(OR(AND(D197=0,E197=0),F197=0))</f>
        <v/>
      </c>
    </row>
    <row r="198" spans="1:1" hidden="1" x14ac:dyDescent="0.2">
      <c r="A198" s="1" t="str">
        <f>_xll.Assistant.XL.MASQUERLIGNESI(OR(AND(D198=0,E198=0),F198=0))</f>
        <v/>
      </c>
    </row>
    <row r="199" spans="1:1" hidden="1" x14ac:dyDescent="0.2">
      <c r="A199" s="1" t="str">
        <f>_xll.Assistant.XL.MASQUERLIGNESI(OR(AND(D199=0,E199=0),F199=0))</f>
        <v/>
      </c>
    </row>
    <row r="200" spans="1:1" hidden="1" x14ac:dyDescent="0.2">
      <c r="A200" s="1" t="str">
        <f>_xll.Assistant.XL.MASQUERLIGNESI(OR(AND(D200=0,E200=0),F200=0))</f>
        <v/>
      </c>
    </row>
    <row r="201" spans="1:1" hidden="1" x14ac:dyDescent="0.2">
      <c r="A201" s="1" t="str">
        <f>_xll.Assistant.XL.MASQUERLIGNESI(OR(AND(D201=0,E201=0),F201=0))</f>
        <v/>
      </c>
    </row>
    <row r="202" spans="1:1" hidden="1" x14ac:dyDescent="0.2">
      <c r="A202" s="1" t="str">
        <f>_xll.Assistant.XL.MASQUERLIGNESI(OR(AND(D202=0,E202=0),F202=0))</f>
        <v/>
      </c>
    </row>
    <row r="203" spans="1:1" hidden="1" x14ac:dyDescent="0.2">
      <c r="A203" s="1" t="str">
        <f>_xll.Assistant.XL.MASQUERLIGNESI(OR(AND(D203=0,E203=0),F203=0))</f>
        <v/>
      </c>
    </row>
    <row r="204" spans="1:1" hidden="1" x14ac:dyDescent="0.2">
      <c r="A204" s="1" t="str">
        <f>_xll.Assistant.XL.MASQUERLIGNESI(OR(AND(D204=0,E204=0),F204=0))</f>
        <v/>
      </c>
    </row>
    <row r="205" spans="1:1" hidden="1" x14ac:dyDescent="0.2">
      <c r="A205" s="1" t="str">
        <f>_xll.Assistant.XL.MASQUERLIGNESI(OR(AND(D205=0,E205=0),F205=0))</f>
        <v/>
      </c>
    </row>
    <row r="206" spans="1:1" hidden="1" x14ac:dyDescent="0.2">
      <c r="A206" s="1" t="str">
        <f>_xll.Assistant.XL.MASQUERLIGNESI(OR(AND(D206=0,E206=0),F206=0))</f>
        <v/>
      </c>
    </row>
    <row r="207" spans="1:1" hidden="1" x14ac:dyDescent="0.2">
      <c r="A207" s="1" t="str">
        <f>_xll.Assistant.XL.MASQUERLIGNESI(OR(AND(D207=0,E207=0),F207=0))</f>
        <v/>
      </c>
    </row>
    <row r="208" spans="1:1" hidden="1" x14ac:dyDescent="0.2">
      <c r="A208" s="1" t="str">
        <f>_xll.Assistant.XL.MASQUERLIGNESI(OR(AND(D208=0,E208=0),F208=0))</f>
        <v/>
      </c>
    </row>
    <row r="209" spans="1:1" hidden="1" x14ac:dyDescent="0.2">
      <c r="A209" s="1" t="str">
        <f>_xll.Assistant.XL.MASQUERLIGNESI(OR(AND(D209=0,E209=0),F209=0))</f>
        <v/>
      </c>
    </row>
    <row r="210" spans="1:1" hidden="1" x14ac:dyDescent="0.2">
      <c r="A210" s="1" t="str">
        <f>_xll.Assistant.XL.MASQUERLIGNESI(OR(AND(D210=0,E210=0),F210=0))</f>
        <v/>
      </c>
    </row>
    <row r="211" spans="1:1" hidden="1" x14ac:dyDescent="0.2">
      <c r="A211" s="1" t="str">
        <f>_xll.Assistant.XL.MASQUERLIGNESI(OR(AND(D211=0,E211=0),F211=0))</f>
        <v/>
      </c>
    </row>
    <row r="212" spans="1:1" hidden="1" x14ac:dyDescent="0.2">
      <c r="A212" s="1" t="str">
        <f>_xll.Assistant.XL.MASQUERLIGNESI(OR(AND(D212=0,E212=0),F212=0))</f>
        <v/>
      </c>
    </row>
    <row r="213" spans="1:1" hidden="1" x14ac:dyDescent="0.2">
      <c r="A213" s="1" t="str">
        <f>_xll.Assistant.XL.MASQUERLIGNESI(OR(AND(D213=0,E213=0),F213=0))</f>
        <v/>
      </c>
    </row>
    <row r="214" spans="1:1" hidden="1" x14ac:dyDescent="0.2">
      <c r="A214" s="1" t="str">
        <f>_xll.Assistant.XL.MASQUERLIGNESI(OR(AND(D214=0,E214=0),F214=0))</f>
        <v/>
      </c>
    </row>
    <row r="215" spans="1:1" hidden="1" x14ac:dyDescent="0.2">
      <c r="A215" s="1" t="str">
        <f>_xll.Assistant.XL.MASQUERLIGNESI(OR(AND(D215=0,E215=0),F215=0))</f>
        <v/>
      </c>
    </row>
    <row r="216" spans="1:1" hidden="1" x14ac:dyDescent="0.2">
      <c r="A216" s="1" t="str">
        <f>_xll.Assistant.XL.MASQUERLIGNESI(OR(AND(D216=0,E216=0),F216=0))</f>
        <v/>
      </c>
    </row>
    <row r="217" spans="1:1" hidden="1" x14ac:dyDescent="0.2">
      <c r="A217" s="1" t="str">
        <f>_xll.Assistant.XL.MASQUERLIGNESI(OR(AND(D217=0,E217=0),F217=0))</f>
        <v/>
      </c>
    </row>
    <row r="218" spans="1:1" hidden="1" x14ac:dyDescent="0.2">
      <c r="A218" s="1" t="str">
        <f>_xll.Assistant.XL.MASQUERLIGNESI(OR(AND(D218=0,E218=0),F218=0))</f>
        <v/>
      </c>
    </row>
    <row r="219" spans="1:1" hidden="1" x14ac:dyDescent="0.2">
      <c r="A219" s="1" t="str">
        <f>_xll.Assistant.XL.MASQUERLIGNESI(OR(AND(D219=0,E219=0),F219=0))</f>
        <v/>
      </c>
    </row>
    <row r="220" spans="1:1" hidden="1" x14ac:dyDescent="0.2">
      <c r="A220" s="1" t="str">
        <f>_xll.Assistant.XL.MASQUERLIGNESI(OR(AND(D220=0,E220=0),F220=0))</f>
        <v/>
      </c>
    </row>
    <row r="221" spans="1:1" hidden="1" x14ac:dyDescent="0.2">
      <c r="A221" s="1" t="str">
        <f>_xll.Assistant.XL.MASQUERLIGNESI(OR(AND(D221=0,E221=0),F221=0))</f>
        <v/>
      </c>
    </row>
    <row r="222" spans="1:1" hidden="1" x14ac:dyDescent="0.2">
      <c r="A222" s="1" t="str">
        <f>_xll.Assistant.XL.MASQUERLIGNESI(OR(AND(D222=0,E222=0),F222=0))</f>
        <v/>
      </c>
    </row>
    <row r="223" spans="1:1" hidden="1" x14ac:dyDescent="0.2">
      <c r="A223" s="1" t="str">
        <f>_xll.Assistant.XL.MASQUERLIGNESI(OR(AND(D223=0,E223=0),F223=0))</f>
        <v/>
      </c>
    </row>
    <row r="224" spans="1:1" hidden="1" x14ac:dyDescent="0.2">
      <c r="A224" s="1" t="str">
        <f>_xll.Assistant.XL.MASQUERLIGNESI(OR(AND(D224=0,E224=0),F224=0))</f>
        <v/>
      </c>
    </row>
    <row r="225" spans="1:1" hidden="1" x14ac:dyDescent="0.2">
      <c r="A225" s="1" t="str">
        <f>_xll.Assistant.XL.MASQUERLIGNESI(OR(AND(D225=0,E225=0),F225=0))</f>
        <v/>
      </c>
    </row>
    <row r="226" spans="1:1" hidden="1" x14ac:dyDescent="0.2">
      <c r="A226" s="1" t="str">
        <f>_xll.Assistant.XL.MASQUERLIGNESI(OR(AND(D226=0,E226=0),F226=0))</f>
        <v/>
      </c>
    </row>
    <row r="227" spans="1:1" hidden="1" x14ac:dyDescent="0.2">
      <c r="A227" s="1" t="str">
        <f>_xll.Assistant.XL.MASQUERLIGNESI(OR(AND(D227=0,E227=0),F227=0))</f>
        <v/>
      </c>
    </row>
    <row r="228" spans="1:1" hidden="1" x14ac:dyDescent="0.2">
      <c r="A228" s="1" t="str">
        <f>_xll.Assistant.XL.MASQUERLIGNESI(OR(AND(D228=0,E228=0),F228=0))</f>
        <v/>
      </c>
    </row>
    <row r="229" spans="1:1" hidden="1" x14ac:dyDescent="0.2">
      <c r="A229" s="1" t="str">
        <f>_xll.Assistant.XL.MASQUERLIGNESI(OR(AND(D229=0,E229=0),F229=0))</f>
        <v/>
      </c>
    </row>
    <row r="230" spans="1:1" hidden="1" x14ac:dyDescent="0.2">
      <c r="A230" s="1" t="str">
        <f>_xll.Assistant.XL.MASQUERLIGNESI(OR(AND(D230=0,E230=0),F230=0))</f>
        <v/>
      </c>
    </row>
    <row r="231" spans="1:1" hidden="1" x14ac:dyDescent="0.2">
      <c r="A231" s="1" t="str">
        <f>_xll.Assistant.XL.MASQUERLIGNESI(OR(AND(D231=0,E231=0),F231=0))</f>
        <v/>
      </c>
    </row>
    <row r="232" spans="1:1" hidden="1" x14ac:dyDescent="0.2">
      <c r="A232" s="1" t="str">
        <f>_xll.Assistant.XL.MASQUERLIGNESI(OR(AND(D232=0,E232=0),F232=0))</f>
        <v/>
      </c>
    </row>
    <row r="233" spans="1:1" hidden="1" x14ac:dyDescent="0.2">
      <c r="A233" s="1" t="str">
        <f>_xll.Assistant.XL.MASQUERLIGNESI(OR(AND(D233=0,E233=0),F233=0))</f>
        <v/>
      </c>
    </row>
    <row r="234" spans="1:1" hidden="1" x14ac:dyDescent="0.2">
      <c r="A234" s="1" t="str">
        <f>_xll.Assistant.XL.MASQUERLIGNESI(OR(AND(D234=0,E234=0),F234=0))</f>
        <v/>
      </c>
    </row>
    <row r="235" spans="1:1" hidden="1" x14ac:dyDescent="0.2">
      <c r="A235" s="1" t="str">
        <f>_xll.Assistant.XL.MASQUERLIGNESI(OR(AND(D235=0,E235=0),F235=0))</f>
        <v/>
      </c>
    </row>
    <row r="236" spans="1:1" hidden="1" x14ac:dyDescent="0.2">
      <c r="A236" s="1" t="str">
        <f>_xll.Assistant.XL.MASQUERLIGNESI(OR(AND(D236=0,E236=0),F236=0))</f>
        <v/>
      </c>
    </row>
    <row r="237" spans="1:1" hidden="1" x14ac:dyDescent="0.2">
      <c r="A237" s="1" t="str">
        <f>_xll.Assistant.XL.MASQUERLIGNESI(OR(AND(D237=0,E237=0),F237=0))</f>
        <v/>
      </c>
    </row>
    <row r="238" spans="1:1" hidden="1" x14ac:dyDescent="0.2">
      <c r="A238" s="1" t="str">
        <f>_xll.Assistant.XL.MASQUERLIGNESI(OR(AND(D238=0,E238=0),F238=0))</f>
        <v/>
      </c>
    </row>
    <row r="239" spans="1:1" hidden="1" x14ac:dyDescent="0.2">
      <c r="A239" s="1" t="str">
        <f>_xll.Assistant.XL.MASQUERLIGNESI(OR(AND(D239=0,E239=0),F239=0))</f>
        <v/>
      </c>
    </row>
    <row r="240" spans="1:1" hidden="1" x14ac:dyDescent="0.2">
      <c r="A240" s="1" t="str">
        <f>_xll.Assistant.XL.MASQUERLIGNESI(OR(AND(D240=0,E240=0),F240=0))</f>
        <v/>
      </c>
    </row>
    <row r="241" spans="1:1" hidden="1" x14ac:dyDescent="0.2">
      <c r="A241" s="1" t="str">
        <f>_xll.Assistant.XL.MASQUERLIGNESI(OR(AND(D241=0,E241=0),F241=0))</f>
        <v/>
      </c>
    </row>
    <row r="242" spans="1:1" hidden="1" x14ac:dyDescent="0.2">
      <c r="A242" s="1" t="str">
        <f>_xll.Assistant.XL.MASQUERLIGNESI(OR(AND(D242=0,E242=0),F242=0))</f>
        <v/>
      </c>
    </row>
    <row r="243" spans="1:1" hidden="1" x14ac:dyDescent="0.2">
      <c r="A243" s="1" t="str">
        <f>_xll.Assistant.XL.MASQUERLIGNESI(OR(AND(D243=0,E243=0),F243=0))</f>
        <v/>
      </c>
    </row>
    <row r="244" spans="1:1" hidden="1" x14ac:dyDescent="0.2">
      <c r="A244" s="1" t="str">
        <f>_xll.Assistant.XL.MASQUERLIGNESI(OR(AND(D244=0,E244=0),F244=0))</f>
        <v/>
      </c>
    </row>
    <row r="245" spans="1:1" hidden="1" x14ac:dyDescent="0.2">
      <c r="A245" s="1" t="str">
        <f>_xll.Assistant.XL.MASQUERLIGNESI(OR(AND(D245=0,E245=0),F245=0))</f>
        <v/>
      </c>
    </row>
    <row r="246" spans="1:1" hidden="1" x14ac:dyDescent="0.2">
      <c r="A246" s="1" t="str">
        <f>_xll.Assistant.XL.MASQUERLIGNESI(OR(AND(D246=0,E246=0),F246=0))</f>
        <v/>
      </c>
    </row>
    <row r="247" spans="1:1" hidden="1" x14ac:dyDescent="0.2">
      <c r="A247" s="1" t="str">
        <f>_xll.Assistant.XL.MASQUERLIGNESI(OR(AND(D247=0,E247=0),F247=0))</f>
        <v/>
      </c>
    </row>
    <row r="248" spans="1:1" hidden="1" x14ac:dyDescent="0.2">
      <c r="A248" s="1" t="str">
        <f>_xll.Assistant.XL.MASQUERLIGNESI(OR(AND(D248=0,E248=0),F248=0))</f>
        <v/>
      </c>
    </row>
    <row r="249" spans="1:1" hidden="1" x14ac:dyDescent="0.2">
      <c r="A249" s="1" t="str">
        <f>_xll.Assistant.XL.MASQUERLIGNESI(OR(AND(D249=0,E249=0),F249=0))</f>
        <v/>
      </c>
    </row>
    <row r="250" spans="1:1" hidden="1" x14ac:dyDescent="0.2">
      <c r="A250" s="1" t="str">
        <f>_xll.Assistant.XL.MASQUERLIGNESI(OR(AND(D250=0,E250=0),F250=0))</f>
        <v/>
      </c>
    </row>
    <row r="251" spans="1:1" hidden="1" x14ac:dyDescent="0.2">
      <c r="A251" s="1" t="str">
        <f>_xll.Assistant.XL.MASQUERLIGNESI(OR(AND(D251=0,E251=0),F251=0))</f>
        <v/>
      </c>
    </row>
    <row r="252" spans="1:1" hidden="1" x14ac:dyDescent="0.2">
      <c r="A252" s="1" t="str">
        <f>_xll.Assistant.XL.MASQUERLIGNESI(OR(AND(D252=0,E252=0),F252=0))</f>
        <v/>
      </c>
    </row>
    <row r="253" spans="1:1" hidden="1" x14ac:dyDescent="0.2">
      <c r="A253" s="1" t="str">
        <f>_xll.Assistant.XL.MASQUERLIGNESI(OR(AND(D253=0,E253=0),F253=0))</f>
        <v/>
      </c>
    </row>
    <row r="254" spans="1:1" hidden="1" x14ac:dyDescent="0.2">
      <c r="A254" s="1" t="str">
        <f>_xll.Assistant.XL.MASQUERLIGNESI(OR(AND(D254=0,E254=0),F254=0))</f>
        <v/>
      </c>
    </row>
    <row r="255" spans="1:1" hidden="1" x14ac:dyDescent="0.2">
      <c r="A255" s="1" t="str">
        <f>_xll.Assistant.XL.MASQUERLIGNESI(OR(AND(D255=0,E255=0),F255=0))</f>
        <v/>
      </c>
    </row>
    <row r="256" spans="1:1" hidden="1" x14ac:dyDescent="0.2">
      <c r="A256" s="1" t="str">
        <f>_xll.Assistant.XL.MASQUERLIGNESI(OR(AND(D256=0,E256=0),F256=0))</f>
        <v/>
      </c>
    </row>
    <row r="257" spans="1:1" hidden="1" x14ac:dyDescent="0.2">
      <c r="A257" s="1" t="str">
        <f>_xll.Assistant.XL.MASQUERLIGNESI(OR(AND(D257=0,E257=0),F257=0))</f>
        <v/>
      </c>
    </row>
    <row r="258" spans="1:1" hidden="1" x14ac:dyDescent="0.2">
      <c r="A258" s="1" t="str">
        <f>_xll.Assistant.XL.MASQUERLIGNESI(OR(AND(D258=0,E258=0),F258=0))</f>
        <v/>
      </c>
    </row>
    <row r="259" spans="1:1" hidden="1" x14ac:dyDescent="0.2">
      <c r="A259" s="1" t="str">
        <f>_xll.Assistant.XL.MASQUERLIGNESI(OR(AND(D259=0,E259=0),F259=0))</f>
        <v/>
      </c>
    </row>
    <row r="260" spans="1:1" hidden="1" x14ac:dyDescent="0.2">
      <c r="A260" s="1" t="str">
        <f>_xll.Assistant.XL.MASQUERLIGNESI(OR(AND(D260=0,E260=0),F260=0))</f>
        <v/>
      </c>
    </row>
    <row r="261" spans="1:1" hidden="1" x14ac:dyDescent="0.2">
      <c r="A261" s="1" t="str">
        <f>_xll.Assistant.XL.MASQUERLIGNESI(OR(AND(D261=0,E261=0),F261=0))</f>
        <v/>
      </c>
    </row>
    <row r="262" spans="1:1" hidden="1" x14ac:dyDescent="0.2">
      <c r="A262" s="1" t="str">
        <f>_xll.Assistant.XL.MASQUERLIGNESI(OR(AND(D262=0,E262=0),F262=0))</f>
        <v/>
      </c>
    </row>
    <row r="263" spans="1:1" hidden="1" x14ac:dyDescent="0.2">
      <c r="A263" s="1" t="str">
        <f>_xll.Assistant.XL.MASQUERLIGNESI(OR(AND(D263=0,E263=0),F263=0))</f>
        <v/>
      </c>
    </row>
    <row r="264" spans="1:1" hidden="1" x14ac:dyDescent="0.2">
      <c r="A264" s="1" t="str">
        <f>_xll.Assistant.XL.MASQUERLIGNESI(OR(AND(D264=0,E264=0),F264=0))</f>
        <v/>
      </c>
    </row>
    <row r="265" spans="1:1" hidden="1" x14ac:dyDescent="0.2">
      <c r="A265" s="1" t="str">
        <f>_xll.Assistant.XL.MASQUERLIGNESI(OR(AND(D265=0,E265=0),F265=0))</f>
        <v/>
      </c>
    </row>
    <row r="266" spans="1:1" hidden="1" x14ac:dyDescent="0.2">
      <c r="A266" s="1" t="str">
        <f>_xll.Assistant.XL.MASQUERLIGNESI(OR(AND(D266=0,E266=0),F266=0))</f>
        <v/>
      </c>
    </row>
    <row r="267" spans="1:1" hidden="1" x14ac:dyDescent="0.2">
      <c r="A267" s="1" t="str">
        <f>_xll.Assistant.XL.MASQUERLIGNESI(OR(AND(D267=0,E267=0),F267=0))</f>
        <v/>
      </c>
    </row>
    <row r="268" spans="1:1" hidden="1" x14ac:dyDescent="0.2">
      <c r="A268" s="1" t="str">
        <f>_xll.Assistant.XL.MASQUERLIGNESI(OR(AND(D268=0,E268=0),F268=0))</f>
        <v/>
      </c>
    </row>
    <row r="269" spans="1:1" hidden="1" x14ac:dyDescent="0.2">
      <c r="A269" s="1" t="str">
        <f>_xll.Assistant.XL.MASQUERLIGNESI(OR(AND(D269=0,E269=0),F269=0))</f>
        <v/>
      </c>
    </row>
    <row r="270" spans="1:1" hidden="1" x14ac:dyDescent="0.2">
      <c r="A270" s="1" t="str">
        <f>_xll.Assistant.XL.MASQUERLIGNESI(OR(AND(D270=0,E270=0),F270=0))</f>
        <v/>
      </c>
    </row>
    <row r="271" spans="1:1" hidden="1" x14ac:dyDescent="0.2">
      <c r="A271" s="1" t="str">
        <f>_xll.Assistant.XL.MASQUERLIGNESI(OR(AND(D271=0,E271=0),F271=0))</f>
        <v/>
      </c>
    </row>
    <row r="272" spans="1:1" hidden="1" x14ac:dyDescent="0.2">
      <c r="A272" s="1" t="str">
        <f>_xll.Assistant.XL.MASQUERLIGNESI(OR(AND(D272=0,E272=0),F272=0))</f>
        <v/>
      </c>
    </row>
    <row r="273" spans="1:1" hidden="1" x14ac:dyDescent="0.2">
      <c r="A273" s="1" t="str">
        <f>_xll.Assistant.XL.MASQUERLIGNESI(OR(AND(D273=0,E273=0),F273=0))</f>
        <v/>
      </c>
    </row>
    <row r="274" spans="1:1" hidden="1" x14ac:dyDescent="0.2">
      <c r="A274" s="1" t="str">
        <f>_xll.Assistant.XL.MASQUERLIGNESI(OR(AND(D274=0,E274=0),F274=0))</f>
        <v/>
      </c>
    </row>
    <row r="275" spans="1:1" hidden="1" x14ac:dyDescent="0.2">
      <c r="A275" s="1" t="str">
        <f>_xll.Assistant.XL.MASQUERLIGNESI(OR(AND(D275=0,E275=0),F275=0))</f>
        <v/>
      </c>
    </row>
    <row r="276" spans="1:1" hidden="1" x14ac:dyDescent="0.2">
      <c r="A276" s="1" t="str">
        <f>_xll.Assistant.XL.MASQUERLIGNESI(OR(AND(D276=0,E276=0),F276=0))</f>
        <v/>
      </c>
    </row>
    <row r="277" spans="1:1" hidden="1" x14ac:dyDescent="0.2">
      <c r="A277" s="1" t="str">
        <f>_xll.Assistant.XL.MASQUERLIGNESI(OR(AND(D277=0,E277=0),F277=0))</f>
        <v/>
      </c>
    </row>
    <row r="278" spans="1:1" hidden="1" x14ac:dyDescent="0.2">
      <c r="A278" s="1" t="str">
        <f>_xll.Assistant.XL.MASQUERLIGNESI(OR(AND(D278=0,E278=0),F278=0))</f>
        <v/>
      </c>
    </row>
    <row r="279" spans="1:1" hidden="1" x14ac:dyDescent="0.2">
      <c r="A279" s="1" t="str">
        <f>_xll.Assistant.XL.MASQUERLIGNESI(OR(AND(D279=0,E279=0),F279=0))</f>
        <v/>
      </c>
    </row>
    <row r="280" spans="1:1" hidden="1" x14ac:dyDescent="0.2">
      <c r="A280" s="1" t="str">
        <f>_xll.Assistant.XL.MASQUERLIGNESI(OR(AND(D280=0,E280=0),F280=0))</f>
        <v/>
      </c>
    </row>
    <row r="281" spans="1:1" hidden="1" x14ac:dyDescent="0.2">
      <c r="A281" s="1" t="str">
        <f>_xll.Assistant.XL.MASQUERLIGNESI(OR(AND(D281=0,E281=0),F281=0))</f>
        <v/>
      </c>
    </row>
    <row r="282" spans="1:1" hidden="1" x14ac:dyDescent="0.2">
      <c r="A282" s="1" t="str">
        <f>_xll.Assistant.XL.MASQUERLIGNESI(OR(AND(D282=0,E282=0),F282=0))</f>
        <v/>
      </c>
    </row>
    <row r="283" spans="1:1" hidden="1" x14ac:dyDescent="0.2">
      <c r="A283" s="1" t="str">
        <f>_xll.Assistant.XL.MASQUERLIGNESI(OR(AND(D283=0,E283=0),F283=0))</f>
        <v/>
      </c>
    </row>
    <row r="284" spans="1:1" hidden="1" x14ac:dyDescent="0.2">
      <c r="A284" s="1" t="str">
        <f>_xll.Assistant.XL.MASQUERLIGNESI(OR(AND(D284=0,E284=0),F284=0))</f>
        <v/>
      </c>
    </row>
    <row r="285" spans="1:1" hidden="1" x14ac:dyDescent="0.2">
      <c r="A285" s="1" t="str">
        <f>_xll.Assistant.XL.MASQUERLIGNESI(OR(AND(D285=0,E285=0),F285=0))</f>
        <v/>
      </c>
    </row>
    <row r="286" spans="1:1" hidden="1" x14ac:dyDescent="0.2">
      <c r="A286" s="1" t="str">
        <f>_xll.Assistant.XL.MASQUERLIGNESI(OR(AND(D286=0,E286=0),F286=0))</f>
        <v/>
      </c>
    </row>
    <row r="287" spans="1:1" hidden="1" x14ac:dyDescent="0.2">
      <c r="A287" s="1" t="str">
        <f>_xll.Assistant.XL.MASQUERLIGNESI(OR(AND(D287=0,E287=0),F287=0))</f>
        <v/>
      </c>
    </row>
    <row r="288" spans="1:1" hidden="1" x14ac:dyDescent="0.2">
      <c r="A288" s="1" t="str">
        <f>_xll.Assistant.XL.MASQUERLIGNESI(OR(AND(D288=0,E288=0),F288=0))</f>
        <v/>
      </c>
    </row>
    <row r="289" spans="1:1" hidden="1" x14ac:dyDescent="0.2">
      <c r="A289" s="1" t="str">
        <f>_xll.Assistant.XL.MASQUERLIGNESI(OR(AND(D289=0,E289=0),F289=0))</f>
        <v/>
      </c>
    </row>
    <row r="290" spans="1:1" hidden="1" x14ac:dyDescent="0.2">
      <c r="A290" s="1" t="str">
        <f>_xll.Assistant.XL.MASQUERLIGNESI(OR(AND(D290=0,E290=0),F290=0))</f>
        <v/>
      </c>
    </row>
    <row r="291" spans="1:1" hidden="1" x14ac:dyDescent="0.2">
      <c r="A291" s="1" t="str">
        <f>_xll.Assistant.XL.MASQUERLIGNESI(OR(AND(D291=0,E291=0),F291=0))</f>
        <v/>
      </c>
    </row>
    <row r="292" spans="1:1" hidden="1" x14ac:dyDescent="0.2">
      <c r="A292" s="1" t="str">
        <f>_xll.Assistant.XL.MASQUERLIGNESI(OR(AND(D292=0,E292=0),F292=0))</f>
        <v/>
      </c>
    </row>
    <row r="293" spans="1:1" hidden="1" x14ac:dyDescent="0.2">
      <c r="A293" s="1" t="str">
        <f>_xll.Assistant.XL.MASQUERLIGNESI(OR(AND(D293=0,E293=0),F293=0))</f>
        <v/>
      </c>
    </row>
    <row r="294" spans="1:1" hidden="1" x14ac:dyDescent="0.2">
      <c r="A294" s="1" t="str">
        <f>_xll.Assistant.XL.MASQUERLIGNESI(OR(AND(D294=0,E294=0),F294=0))</f>
        <v/>
      </c>
    </row>
    <row r="295" spans="1:1" hidden="1" x14ac:dyDescent="0.2">
      <c r="A295" s="1" t="str">
        <f>_xll.Assistant.XL.MASQUERLIGNESI(OR(AND(D295=0,E295=0),F295=0))</f>
        <v/>
      </c>
    </row>
    <row r="296" spans="1:1" hidden="1" x14ac:dyDescent="0.2">
      <c r="A296" s="1" t="str">
        <f>_xll.Assistant.XL.MASQUERLIGNESI(OR(AND(D296=0,E296=0),F296=0))</f>
        <v/>
      </c>
    </row>
    <row r="297" spans="1:1" hidden="1" x14ac:dyDescent="0.2">
      <c r="A297" s="1" t="str">
        <f>_xll.Assistant.XL.MASQUERLIGNESI(OR(AND(D297=0,E297=0),F297=0))</f>
        <v/>
      </c>
    </row>
    <row r="298" spans="1:1" hidden="1" x14ac:dyDescent="0.2">
      <c r="A298" s="1" t="str">
        <f>_xll.Assistant.XL.MASQUERLIGNESI(OR(AND(D298=0,E298=0),F298=0))</f>
        <v/>
      </c>
    </row>
    <row r="299" spans="1:1" hidden="1" x14ac:dyDescent="0.2">
      <c r="A299" s="1" t="str">
        <f>_xll.Assistant.XL.MASQUERLIGNESI(OR(AND(D299=0,E299=0),F299=0))</f>
        <v/>
      </c>
    </row>
    <row r="300" spans="1:1" hidden="1" x14ac:dyDescent="0.2">
      <c r="A300" s="1" t="str">
        <f>_xll.Assistant.XL.MASQUERLIGNESI(OR(AND(D300=0,E300=0),F300=0))</f>
        <v/>
      </c>
    </row>
    <row r="301" spans="1:1" hidden="1" x14ac:dyDescent="0.2">
      <c r="A301" s="1" t="str">
        <f>_xll.Assistant.XL.MASQUERLIGNESI(OR(AND(D301=0,E301=0),F301=0))</f>
        <v/>
      </c>
    </row>
    <row r="302" spans="1:1" hidden="1" x14ac:dyDescent="0.2">
      <c r="A302" s="1" t="str">
        <f>_xll.Assistant.XL.MASQUERLIGNESI(OR(AND(D302=0,E302=0),F302=0))</f>
        <v/>
      </c>
    </row>
    <row r="303" spans="1:1" hidden="1" x14ac:dyDescent="0.2">
      <c r="A303" s="1" t="str">
        <f>_xll.Assistant.XL.MASQUERLIGNESI(OR(AND(D303=0,E303=0),F303=0))</f>
        <v/>
      </c>
    </row>
    <row r="304" spans="1:1" hidden="1" x14ac:dyDescent="0.2">
      <c r="A304" s="1" t="str">
        <f>_xll.Assistant.XL.MASQUERLIGNESI(OR(AND(D304=0,E304=0),F304=0))</f>
        <v/>
      </c>
    </row>
    <row r="305" spans="1:1" hidden="1" x14ac:dyDescent="0.2">
      <c r="A305" s="1" t="str">
        <f>_xll.Assistant.XL.MASQUERLIGNESI(OR(AND(D305=0,E305=0),F305=0))</f>
        <v/>
      </c>
    </row>
    <row r="306" spans="1:1" hidden="1" x14ac:dyDescent="0.2">
      <c r="A306" s="1" t="str">
        <f>_xll.Assistant.XL.MASQUERLIGNESI(OR(AND(D306=0,E306=0),F306=0))</f>
        <v/>
      </c>
    </row>
    <row r="307" spans="1:1" hidden="1" x14ac:dyDescent="0.2">
      <c r="A307" s="1" t="str">
        <f>_xll.Assistant.XL.MASQUERLIGNESI(OR(AND(D307=0,E307=0),F307=0))</f>
        <v/>
      </c>
    </row>
    <row r="308" spans="1:1" hidden="1" x14ac:dyDescent="0.2">
      <c r="A308" s="1" t="str">
        <f>_xll.Assistant.XL.MASQUERLIGNESI(OR(AND(D308=0,E308=0),F308=0))</f>
        <v/>
      </c>
    </row>
    <row r="309" spans="1:1" hidden="1" x14ac:dyDescent="0.2">
      <c r="A309" s="1" t="str">
        <f>_xll.Assistant.XL.MASQUERLIGNESI(OR(AND(D309=0,E309=0),F309=0))</f>
        <v/>
      </c>
    </row>
    <row r="310" spans="1:1" hidden="1" x14ac:dyDescent="0.2">
      <c r="A310" s="1" t="str">
        <f>_xll.Assistant.XL.MASQUERLIGNESI(OR(AND(D310=0,E310=0),F310=0))</f>
        <v/>
      </c>
    </row>
    <row r="311" spans="1:1" hidden="1" x14ac:dyDescent="0.2">
      <c r="A311" s="1" t="str">
        <f>_xll.Assistant.XL.MASQUERLIGNESI(OR(AND(D311=0,E311=0),F311=0))</f>
        <v/>
      </c>
    </row>
    <row r="312" spans="1:1" hidden="1" x14ac:dyDescent="0.2">
      <c r="A312" s="1" t="str">
        <f>_xll.Assistant.XL.MASQUERLIGNESI(OR(AND(D312=0,E312=0),F312=0))</f>
        <v/>
      </c>
    </row>
    <row r="313" spans="1:1" hidden="1" x14ac:dyDescent="0.2">
      <c r="A313" s="1" t="str">
        <f>_xll.Assistant.XL.MASQUERLIGNESI(OR(AND(D313=0,E313=0),F313=0))</f>
        <v/>
      </c>
    </row>
    <row r="314" spans="1:1" hidden="1" x14ac:dyDescent="0.2">
      <c r="A314" s="1" t="str">
        <f>_xll.Assistant.XL.MASQUERLIGNESI(OR(AND(D314=0,E314=0),F314=0))</f>
        <v/>
      </c>
    </row>
    <row r="315" spans="1:1" hidden="1" x14ac:dyDescent="0.2">
      <c r="A315" s="1" t="str">
        <f>_xll.Assistant.XL.MASQUERLIGNESI(OR(AND(D315=0,E315=0),F315=0))</f>
        <v/>
      </c>
    </row>
    <row r="316" spans="1:1" hidden="1" x14ac:dyDescent="0.2">
      <c r="A316" s="1" t="str">
        <f>_xll.Assistant.XL.MASQUERLIGNESI(OR(AND(D316=0,E316=0),F316=0))</f>
        <v/>
      </c>
    </row>
    <row r="317" spans="1:1" hidden="1" x14ac:dyDescent="0.2">
      <c r="A317" s="1" t="str">
        <f>_xll.Assistant.XL.MASQUERLIGNESI(OR(AND(D317=0,E317=0),F317=0))</f>
        <v/>
      </c>
    </row>
    <row r="318" spans="1:1" hidden="1" x14ac:dyDescent="0.2">
      <c r="A318" s="1" t="str">
        <f>_xll.Assistant.XL.MASQUERLIGNESI(OR(AND(D318=0,E318=0),F318=0))</f>
        <v/>
      </c>
    </row>
    <row r="319" spans="1:1" hidden="1" x14ac:dyDescent="0.2">
      <c r="A319" s="1" t="str">
        <f>_xll.Assistant.XL.MASQUERLIGNESI(OR(AND(D319=0,E319=0),F319=0))</f>
        <v/>
      </c>
    </row>
    <row r="320" spans="1:1" hidden="1" x14ac:dyDescent="0.2">
      <c r="A320" s="1" t="str">
        <f>_xll.Assistant.XL.MASQUERLIGNESI(OR(AND(D320=0,E320=0),F320=0))</f>
        <v/>
      </c>
    </row>
    <row r="321" spans="1:1" hidden="1" x14ac:dyDescent="0.2">
      <c r="A321" s="1" t="str">
        <f>_xll.Assistant.XL.MASQUERLIGNESI(OR(AND(D321=0,E321=0),F321=0))</f>
        <v/>
      </c>
    </row>
    <row r="322" spans="1:1" hidden="1" x14ac:dyDescent="0.2">
      <c r="A322" s="1" t="str">
        <f>_xll.Assistant.XL.MASQUERLIGNESI(OR(AND(D322=0,E322=0),F322=0))</f>
        <v/>
      </c>
    </row>
    <row r="323" spans="1:1" hidden="1" x14ac:dyDescent="0.2">
      <c r="A323" s="1" t="str">
        <f>_xll.Assistant.XL.MASQUERLIGNESI(OR(AND(D323=0,E323=0),F323=0))</f>
        <v/>
      </c>
    </row>
    <row r="324" spans="1:1" hidden="1" x14ac:dyDescent="0.2">
      <c r="A324" s="1" t="str">
        <f>_xll.Assistant.XL.MASQUERLIGNESI(OR(AND(D324=0,E324=0),F324=0))</f>
        <v/>
      </c>
    </row>
    <row r="325" spans="1:1" hidden="1" x14ac:dyDescent="0.2">
      <c r="A325" s="1" t="str">
        <f>_xll.Assistant.XL.MASQUERLIGNESI(OR(AND(D325=0,E325=0),F325=0))</f>
        <v/>
      </c>
    </row>
    <row r="326" spans="1:1" hidden="1" x14ac:dyDescent="0.2">
      <c r="A326" s="1" t="str">
        <f>_xll.Assistant.XL.MASQUERLIGNESI(OR(AND(D326=0,E326=0),F326=0))</f>
        <v/>
      </c>
    </row>
    <row r="327" spans="1:1" hidden="1" x14ac:dyDescent="0.2">
      <c r="A327" s="1" t="str">
        <f>_xll.Assistant.XL.MASQUERLIGNESI(OR(AND(D327=0,E327=0),F327=0))</f>
        <v/>
      </c>
    </row>
    <row r="328" spans="1:1" hidden="1" x14ac:dyDescent="0.2">
      <c r="A328" s="1" t="str">
        <f>_xll.Assistant.XL.MASQUERLIGNESI(OR(AND(D328=0,E328=0),F328=0))</f>
        <v/>
      </c>
    </row>
    <row r="329" spans="1:1" hidden="1" x14ac:dyDescent="0.2">
      <c r="A329" s="1" t="str">
        <f>_xll.Assistant.XL.MASQUERLIGNESI(OR(AND(D329=0,E329=0),F329=0))</f>
        <v/>
      </c>
    </row>
    <row r="330" spans="1:1" hidden="1" x14ac:dyDescent="0.2">
      <c r="A330" s="1" t="str">
        <f>_xll.Assistant.XL.MASQUERLIGNESI(OR(AND(D330=0,E330=0),F330=0))</f>
        <v/>
      </c>
    </row>
    <row r="331" spans="1:1" hidden="1" x14ac:dyDescent="0.2">
      <c r="A331" s="1" t="str">
        <f>_xll.Assistant.XL.MASQUERLIGNESI(OR(AND(D331=0,E331=0),F331=0))</f>
        <v/>
      </c>
    </row>
    <row r="332" spans="1:1" hidden="1" x14ac:dyDescent="0.2">
      <c r="A332" s="1" t="str">
        <f>_xll.Assistant.XL.MASQUERLIGNESI(OR(AND(D332=0,E332=0),F332=0))</f>
        <v/>
      </c>
    </row>
    <row r="333" spans="1:1" hidden="1" x14ac:dyDescent="0.2">
      <c r="A333" s="1" t="str">
        <f>_xll.Assistant.XL.MASQUERLIGNESI(OR(AND(D333=0,E333=0),F333=0))</f>
        <v/>
      </c>
    </row>
    <row r="334" spans="1:1" hidden="1" x14ac:dyDescent="0.2">
      <c r="A334" s="1" t="str">
        <f>_xll.Assistant.XL.MASQUERLIGNESI(OR(AND(D334=0,E334=0),F334=0))</f>
        <v/>
      </c>
    </row>
    <row r="335" spans="1:1" hidden="1" x14ac:dyDescent="0.2">
      <c r="A335" s="1" t="str">
        <f>_xll.Assistant.XL.MASQUERLIGNESI(OR(AND(D335=0,E335=0),F335=0))</f>
        <v/>
      </c>
    </row>
    <row r="336" spans="1:1" hidden="1" x14ac:dyDescent="0.2">
      <c r="A336" s="1" t="str">
        <f>_xll.Assistant.XL.MASQUERLIGNESI(OR(AND(D336=0,E336=0),F336=0))</f>
        <v/>
      </c>
    </row>
    <row r="337" spans="1:1" hidden="1" x14ac:dyDescent="0.2">
      <c r="A337" s="1" t="str">
        <f>_xll.Assistant.XL.MASQUERLIGNESI(OR(AND(D337=0,E337=0),F337=0))</f>
        <v/>
      </c>
    </row>
    <row r="338" spans="1:1" hidden="1" x14ac:dyDescent="0.2">
      <c r="A338" s="1" t="str">
        <f>_xll.Assistant.XL.MASQUERLIGNESI(OR(AND(D338=0,E338=0),F338=0))</f>
        <v/>
      </c>
    </row>
    <row r="339" spans="1:1" hidden="1" x14ac:dyDescent="0.2">
      <c r="A339" s="1" t="str">
        <f>_xll.Assistant.XL.MASQUERLIGNESI(OR(AND(D339=0,E339=0),F339=0))</f>
        <v/>
      </c>
    </row>
    <row r="340" spans="1:1" hidden="1" x14ac:dyDescent="0.2">
      <c r="A340" s="1" t="str">
        <f>_xll.Assistant.XL.MASQUERLIGNESI(OR(AND(D340=0,E340=0),F340=0))</f>
        <v/>
      </c>
    </row>
    <row r="341" spans="1:1" hidden="1" x14ac:dyDescent="0.2">
      <c r="A341" s="1" t="str">
        <f>_xll.Assistant.XL.MASQUERLIGNESI(OR(AND(D341=0,E341=0),F341=0))</f>
        <v/>
      </c>
    </row>
    <row r="342" spans="1:1" hidden="1" x14ac:dyDescent="0.2">
      <c r="A342" s="1" t="str">
        <f>_xll.Assistant.XL.MASQUERLIGNESI(OR(AND(D342=0,E342=0),F342=0))</f>
        <v/>
      </c>
    </row>
    <row r="343" spans="1:1" hidden="1" x14ac:dyDescent="0.2">
      <c r="A343" s="1" t="str">
        <f>_xll.Assistant.XL.MASQUERLIGNESI(OR(AND(D343=0,E343=0),F343=0))</f>
        <v/>
      </c>
    </row>
    <row r="344" spans="1:1" hidden="1" x14ac:dyDescent="0.2">
      <c r="A344" s="1" t="str">
        <f>_xll.Assistant.XL.MASQUERLIGNESI(OR(AND(D344=0,E344=0),F344=0))</f>
        <v/>
      </c>
    </row>
    <row r="345" spans="1:1" hidden="1" x14ac:dyDescent="0.2">
      <c r="A345" s="1" t="str">
        <f>_xll.Assistant.XL.MASQUERLIGNESI(OR(AND(D345=0,E345=0),F345=0))</f>
        <v/>
      </c>
    </row>
    <row r="346" spans="1:1" hidden="1" x14ac:dyDescent="0.2">
      <c r="A346" s="1" t="str">
        <f>_xll.Assistant.XL.MASQUERLIGNESI(OR(AND(D346=0,E346=0),F346=0))</f>
        <v/>
      </c>
    </row>
    <row r="347" spans="1:1" hidden="1" x14ac:dyDescent="0.2">
      <c r="A347" s="1" t="str">
        <f>_xll.Assistant.XL.MASQUERLIGNESI(OR(AND(D347=0,E347=0),F347=0))</f>
        <v/>
      </c>
    </row>
    <row r="348" spans="1:1" hidden="1" x14ac:dyDescent="0.2">
      <c r="A348" s="1" t="str">
        <f>_xll.Assistant.XL.MASQUERLIGNESI(OR(AND(D348=0,E348=0),F348=0))</f>
        <v/>
      </c>
    </row>
    <row r="349" spans="1:1" hidden="1" x14ac:dyDescent="0.2">
      <c r="A349" s="1" t="str">
        <f>_xll.Assistant.XL.MASQUERLIGNESI(OR(AND(D349=0,E349=0),F349=0))</f>
        <v/>
      </c>
    </row>
    <row r="350" spans="1:1" hidden="1" x14ac:dyDescent="0.2">
      <c r="A350" s="1" t="str">
        <f>_xll.Assistant.XL.MASQUERLIGNESI(OR(AND(D350=0,E350=0),F350=0))</f>
        <v/>
      </c>
    </row>
    <row r="351" spans="1:1" hidden="1" x14ac:dyDescent="0.2">
      <c r="A351" s="1" t="str">
        <f>_xll.Assistant.XL.MASQUERLIGNESI(OR(AND(D351=0,E351=0),F351=0))</f>
        <v/>
      </c>
    </row>
    <row r="352" spans="1:1" hidden="1" x14ac:dyDescent="0.2">
      <c r="A352" s="1" t="str">
        <f>_xll.Assistant.XL.MASQUERLIGNESI(OR(AND(D352=0,E352=0),F352=0))</f>
        <v/>
      </c>
    </row>
    <row r="353" spans="1:1" hidden="1" x14ac:dyDescent="0.2">
      <c r="A353" s="1" t="str">
        <f>_xll.Assistant.XL.MASQUERLIGNESI(OR(AND(D353=0,E353=0),F353=0))</f>
        <v/>
      </c>
    </row>
    <row r="354" spans="1:1" hidden="1" x14ac:dyDescent="0.2">
      <c r="A354" s="1" t="str">
        <f>_xll.Assistant.XL.MASQUERLIGNESI(OR(AND(D354=0,E354=0),F354=0))</f>
        <v/>
      </c>
    </row>
    <row r="355" spans="1:1" hidden="1" x14ac:dyDescent="0.2">
      <c r="A355" s="1" t="str">
        <f>_xll.Assistant.XL.MASQUERLIGNESI(OR(AND(D355=0,E355=0),F355=0))</f>
        <v/>
      </c>
    </row>
    <row r="356" spans="1:1" hidden="1" x14ac:dyDescent="0.2">
      <c r="A356" s="1" t="str">
        <f>_xll.Assistant.XL.MASQUERLIGNESI(OR(AND(D356=0,E356=0),F356=0))</f>
        <v/>
      </c>
    </row>
    <row r="357" spans="1:1" hidden="1" x14ac:dyDescent="0.2">
      <c r="A357" s="1" t="str">
        <f>_xll.Assistant.XL.MASQUERLIGNESI(OR(AND(D357=0,E357=0),F357=0))</f>
        <v/>
      </c>
    </row>
    <row r="358" spans="1:1" hidden="1" x14ac:dyDescent="0.2">
      <c r="A358" s="1" t="str">
        <f>_xll.Assistant.XL.MASQUERLIGNESI(OR(AND(D358=0,E358=0),F358=0))</f>
        <v/>
      </c>
    </row>
    <row r="359" spans="1:1" hidden="1" x14ac:dyDescent="0.2">
      <c r="A359" s="1" t="str">
        <f>_xll.Assistant.XL.MASQUERLIGNESI(OR(AND(D359=0,E359=0),F359=0))</f>
        <v/>
      </c>
    </row>
    <row r="360" spans="1:1" hidden="1" x14ac:dyDescent="0.2">
      <c r="A360" s="1" t="str">
        <f>_xll.Assistant.XL.MASQUERLIGNESI(OR(AND(D360=0,E360=0),F360=0))</f>
        <v/>
      </c>
    </row>
    <row r="361" spans="1:1" hidden="1" x14ac:dyDescent="0.2">
      <c r="A361" s="1" t="str">
        <f>_xll.Assistant.XL.MASQUERLIGNESI(OR(AND(D361=0,E361=0),F361=0))</f>
        <v/>
      </c>
    </row>
    <row r="362" spans="1:1" hidden="1" x14ac:dyDescent="0.2">
      <c r="A362" s="1" t="str">
        <f>_xll.Assistant.XL.MASQUERLIGNESI(OR(AND(D362=0,E362=0),F362=0))</f>
        <v/>
      </c>
    </row>
    <row r="363" spans="1:1" hidden="1" x14ac:dyDescent="0.2">
      <c r="A363" s="1" t="str">
        <f>_xll.Assistant.XL.MASQUERLIGNESI(OR(AND(D363=0,E363=0),F363=0))</f>
        <v/>
      </c>
    </row>
    <row r="364" spans="1:1" hidden="1" x14ac:dyDescent="0.2">
      <c r="A364" s="1" t="str">
        <f>_xll.Assistant.XL.MASQUERLIGNESI(OR(AND(D364=0,E364=0),F364=0))</f>
        <v/>
      </c>
    </row>
    <row r="365" spans="1:1" hidden="1" x14ac:dyDescent="0.2">
      <c r="A365" s="1" t="str">
        <f>_xll.Assistant.XL.MASQUERLIGNESI(OR(AND(D365=0,E365=0),F365=0))</f>
        <v/>
      </c>
    </row>
    <row r="366" spans="1:1" hidden="1" x14ac:dyDescent="0.2">
      <c r="A366" s="1" t="str">
        <f>_xll.Assistant.XL.MASQUERLIGNESI(OR(AND(D366=0,E366=0),F366=0))</f>
        <v/>
      </c>
    </row>
    <row r="367" spans="1:1" hidden="1" x14ac:dyDescent="0.2">
      <c r="A367" s="1" t="str">
        <f>_xll.Assistant.XL.MASQUERLIGNESI(OR(AND(D367=0,E367=0),F367=0))</f>
        <v/>
      </c>
    </row>
    <row r="368" spans="1:1" hidden="1" x14ac:dyDescent="0.2">
      <c r="A368" s="1" t="str">
        <f>_xll.Assistant.XL.MASQUERLIGNESI(OR(AND(D368=0,E368=0),F368=0))</f>
        <v/>
      </c>
    </row>
    <row r="369" spans="1:5" hidden="1" x14ac:dyDescent="0.2">
      <c r="A369" s="1" t="str">
        <f>_xll.Assistant.XL.MASQUERLIGNESI(OR(AND(D369=0,E369=0),F369=0))</f>
        <v/>
      </c>
    </row>
    <row r="370" spans="1:5" hidden="1" x14ac:dyDescent="0.2">
      <c r="A370" s="1" t="str">
        <f>_xll.Assistant.XL.MASQUERLIGNESI(OR(AND(D370=0,E370=0),F370=0))</f>
        <v/>
      </c>
      <c r="E370" s="5"/>
    </row>
    <row r="371" spans="1:5" hidden="1" x14ac:dyDescent="0.2">
      <c r="A371" s="1" t="str">
        <f>_xll.Assistant.XL.MASQUERLIGNESI(OR(AND(D371=0,E371=0),F371=0))</f>
        <v/>
      </c>
    </row>
    <row r="372" spans="1:5" hidden="1" x14ac:dyDescent="0.2">
      <c r="A372" s="1" t="str">
        <f>_xll.Assistant.XL.MASQUERLIGNESI(OR(AND(D372=0,E372=0),F372=0))</f>
        <v/>
      </c>
    </row>
    <row r="373" spans="1:5" hidden="1" x14ac:dyDescent="0.2">
      <c r="A373" s="1" t="str">
        <f>_xll.Assistant.XL.MASQUERLIGNESI(OR(AND(D373=0,E373=0),F373=0))</f>
        <v/>
      </c>
    </row>
    <row r="374" spans="1:5" hidden="1" x14ac:dyDescent="0.2">
      <c r="A374" s="1" t="str">
        <f>_xll.Assistant.XL.MASQUERLIGNESI(OR(AND(D374=0,E374=0),F374=0))</f>
        <v/>
      </c>
    </row>
    <row r="375" spans="1:5" hidden="1" x14ac:dyDescent="0.2">
      <c r="A375" s="1" t="str">
        <f>_xll.Assistant.XL.MASQUERLIGNESI(OR(AND(D375=0,E375=0),F375=0))</f>
        <v/>
      </c>
    </row>
    <row r="376" spans="1:5" hidden="1" x14ac:dyDescent="0.2">
      <c r="A376" s="1" t="str">
        <f>_xll.Assistant.XL.MASQUERLIGNESI(OR(AND(D376=0,E376=0),F376=0))</f>
        <v/>
      </c>
    </row>
    <row r="377" spans="1:5" hidden="1" x14ac:dyDescent="0.2">
      <c r="A377" s="1" t="str">
        <f>_xll.Assistant.XL.MASQUERLIGNESI(OR(AND(D377=0,E377=0),F377=0))</f>
        <v/>
      </c>
    </row>
    <row r="378" spans="1:5" hidden="1" x14ac:dyDescent="0.2">
      <c r="A378" s="1" t="str">
        <f>_xll.Assistant.XL.MASQUERLIGNESI(OR(AND(D378=0,E378=0),F378=0))</f>
        <v/>
      </c>
    </row>
    <row r="379" spans="1:5" hidden="1" x14ac:dyDescent="0.2">
      <c r="A379" s="1" t="str">
        <f>_xll.Assistant.XL.MASQUERLIGNESI(OR(AND(D379=0,E379=0),F379=0))</f>
        <v/>
      </c>
    </row>
    <row r="380" spans="1:5" hidden="1" x14ac:dyDescent="0.2">
      <c r="A380" s="1" t="str">
        <f>_xll.Assistant.XL.MASQUERLIGNESI(OR(AND(D380=0,E380=0),F380=0))</f>
        <v/>
      </c>
    </row>
    <row r="381" spans="1:5" hidden="1" x14ac:dyDescent="0.2">
      <c r="A381" s="1" t="str">
        <f>_xll.Assistant.XL.MASQUERLIGNESI(OR(AND(D381=0,E381=0),F381=0))</f>
        <v/>
      </c>
    </row>
    <row r="382" spans="1:5" hidden="1" x14ac:dyDescent="0.2">
      <c r="A382" s="1" t="str">
        <f>_xll.Assistant.XL.MASQUERLIGNESI(OR(AND(D382=0,E382=0),F382=0))</f>
        <v/>
      </c>
    </row>
    <row r="383" spans="1:5" hidden="1" x14ac:dyDescent="0.2">
      <c r="A383" s="1" t="str">
        <f>_xll.Assistant.XL.MASQUERLIGNESI(OR(AND(D383=0,E383=0),F383=0))</f>
        <v/>
      </c>
    </row>
    <row r="384" spans="1:5" hidden="1" x14ac:dyDescent="0.2">
      <c r="A384" s="1" t="str">
        <f>_xll.Assistant.XL.MASQUERLIGNESI(OR(AND(D384=0,E384=0),F384=0))</f>
        <v/>
      </c>
    </row>
    <row r="385" spans="1:1" hidden="1" x14ac:dyDescent="0.2">
      <c r="A385" s="1" t="str">
        <f>_xll.Assistant.XL.MASQUERLIGNESI(OR(AND(D385=0,E385=0),F385=0))</f>
        <v/>
      </c>
    </row>
    <row r="386" spans="1:1" hidden="1" x14ac:dyDescent="0.2">
      <c r="A386" s="1" t="str">
        <f>_xll.Assistant.XL.MASQUERLIGNESI(OR(AND(D386=0,E386=0),F386=0))</f>
        <v/>
      </c>
    </row>
    <row r="387" spans="1:1" hidden="1" x14ac:dyDescent="0.2">
      <c r="A387" s="1" t="str">
        <f>_xll.Assistant.XL.MASQUERLIGNESI(OR(AND(D387=0,E387=0),F387=0))</f>
        <v/>
      </c>
    </row>
    <row r="388" spans="1:1" hidden="1" x14ac:dyDescent="0.2">
      <c r="A388" s="1" t="str">
        <f>_xll.Assistant.XL.MASQUERLIGNESI(OR(AND(D388=0,E388=0),F388=0))</f>
        <v/>
      </c>
    </row>
    <row r="389" spans="1:1" hidden="1" x14ac:dyDescent="0.2">
      <c r="A389" s="1" t="str">
        <f>_xll.Assistant.XL.MASQUERLIGNESI(OR(AND(D389=0,E389=0),F389=0))</f>
        <v/>
      </c>
    </row>
    <row r="390" spans="1:1" hidden="1" x14ac:dyDescent="0.2">
      <c r="A390" s="1" t="str">
        <f>_xll.Assistant.XL.MASQUERLIGNESI(OR(AND(D390=0,E390=0),F390=0))</f>
        <v/>
      </c>
    </row>
    <row r="391" spans="1:1" hidden="1" x14ac:dyDescent="0.2">
      <c r="A391" s="1" t="str">
        <f>_xll.Assistant.XL.MASQUERLIGNESI(OR(AND(D391=0,E391=0),F391=0))</f>
        <v/>
      </c>
    </row>
    <row r="392" spans="1:1" hidden="1" x14ac:dyDescent="0.2">
      <c r="A392" s="1" t="str">
        <f>_xll.Assistant.XL.MASQUERLIGNESI(OR(AND(D392=0,E392=0),F392=0))</f>
        <v/>
      </c>
    </row>
    <row r="393" spans="1:1" hidden="1" x14ac:dyDescent="0.2">
      <c r="A393" s="1" t="str">
        <f>_xll.Assistant.XL.MASQUERLIGNESI(OR(AND(D393=0,E393=0),F393=0))</f>
        <v/>
      </c>
    </row>
    <row r="394" spans="1:1" hidden="1" x14ac:dyDescent="0.2">
      <c r="A394" s="1" t="str">
        <f>_xll.Assistant.XL.MASQUERLIGNESI(OR(AND(D394=0,E394=0),F394=0))</f>
        <v/>
      </c>
    </row>
    <row r="395" spans="1:1" hidden="1" x14ac:dyDescent="0.2">
      <c r="A395" s="1" t="str">
        <f>_xll.Assistant.XL.MASQUERLIGNESI(OR(AND(D395=0,E395=0),F395=0))</f>
        <v/>
      </c>
    </row>
    <row r="396" spans="1:1" hidden="1" x14ac:dyDescent="0.2">
      <c r="A396" s="1" t="str">
        <f>_xll.Assistant.XL.MASQUERLIGNESI(OR(AND(D396=0,E396=0),F396=0))</f>
        <v/>
      </c>
    </row>
    <row r="397" spans="1:1" hidden="1" x14ac:dyDescent="0.2">
      <c r="A397" s="1" t="str">
        <f>_xll.Assistant.XL.MASQUERLIGNESI(OR(AND(D397=0,E397=0),F397=0))</f>
        <v/>
      </c>
    </row>
    <row r="398" spans="1:1" hidden="1" x14ac:dyDescent="0.2">
      <c r="A398" s="1" t="str">
        <f>_xll.Assistant.XL.MASQUERLIGNESI(OR(AND(D398=0,E398=0),F398=0))</f>
        <v/>
      </c>
    </row>
    <row r="399" spans="1:1" hidden="1" x14ac:dyDescent="0.2">
      <c r="A399" s="1" t="str">
        <f>_xll.Assistant.XL.MASQUERLIGNESI(OR(AND(D399=0,E399=0),F399=0))</f>
        <v/>
      </c>
    </row>
    <row r="400" spans="1:1" hidden="1" x14ac:dyDescent="0.2">
      <c r="A400" s="1" t="str">
        <f>_xll.Assistant.XL.MASQUERLIGNESI(OR(AND(D400=0,E400=0),F400=0))</f>
        <v/>
      </c>
    </row>
    <row r="404" spans="3:4" ht="15" x14ac:dyDescent="0.25">
      <c r="C404" s="42"/>
      <c r="D404" s="42"/>
    </row>
    <row r="405" spans="3:4" ht="15" x14ac:dyDescent="0.25">
      <c r="C405" s="42"/>
      <c r="D405" s="42"/>
    </row>
    <row r="406" spans="3:4" ht="15" x14ac:dyDescent="0.25">
      <c r="C406" s="42"/>
      <c r="D406" s="42"/>
    </row>
    <row r="407" spans="3:4" ht="15" x14ac:dyDescent="0.25">
      <c r="C407" s="42"/>
      <c r="D407" s="42"/>
    </row>
  </sheetData>
  <mergeCells count="3">
    <mergeCell ref="B3:C3"/>
    <mergeCell ref="B1:E1"/>
    <mergeCell ref="F1:G1"/>
  </mergeCells>
  <conditionalFormatting sqref="G10:G39">
    <cfRule type="cellIs" dxfId="3" priority="1" stopIfTrue="1" operator="greaterThan">
      <formula>0</formula>
    </cfRule>
    <cfRule type="cellIs" dxfId="2" priority="2" stopIfTrue="1" operator="lessThan">
      <formula>0</formula>
    </cfRule>
  </conditionalFormatting>
  <pageMargins left="0.23622047244094491" right="0.23622047244094491" top="0.31496062992125984" bottom="0.74803149606299213" header="0.31496062992125984" footer="0.31496062992125984"/>
  <pageSetup paperSize="9" orientation="landscape"/>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fitToPage="1"/>
  </sheetPr>
  <dimension ref="A1:AA407"/>
  <sheetViews>
    <sheetView showGridLines="0" showZeros="0" topLeftCell="B1" zoomScaleSheetLayoutView="100" workbookViewId="0">
      <selection activeCell="B1" sqref="B1:G1"/>
    </sheetView>
  </sheetViews>
  <sheetFormatPr baseColWidth="10" defaultColWidth="10.85546875" defaultRowHeight="14.25" x14ac:dyDescent="0.2"/>
  <cols>
    <col min="1" max="1" width="3.85546875" style="1" hidden="1" customWidth="1"/>
    <col min="2" max="2" width="22.28515625" style="1" customWidth="1"/>
    <col min="3" max="3" width="28.28515625" style="1" customWidth="1"/>
    <col min="4" max="5" width="21.7109375" style="1" customWidth="1"/>
    <col min="6" max="6" width="13.7109375" style="1" customWidth="1"/>
    <col min="7" max="7" width="11.42578125" style="1" customWidth="1"/>
    <col min="8" max="8" width="13.28515625" style="1" customWidth="1"/>
    <col min="9" max="16384" width="10.85546875" style="1"/>
  </cols>
  <sheetData>
    <row r="1" spans="1:27" ht="30" x14ac:dyDescent="0.4">
      <c r="B1" s="367" t="s">
        <v>510</v>
      </c>
      <c r="C1" s="367"/>
      <c r="D1" s="367"/>
      <c r="E1" s="367"/>
      <c r="F1" s="367"/>
      <c r="G1" s="367"/>
      <c r="H1" s="271" t="s">
        <v>427</v>
      </c>
      <c r="J1" s="66"/>
      <c r="AA1" s="6" t="str">
        <f>"&gt;="&amp;TEXT(F3,"jj/mm/aaaa")</f>
        <v>&gt;=01/01/2017</v>
      </c>
    </row>
    <row r="2" spans="1:27" ht="23.25" customHeight="1" x14ac:dyDescent="0.4">
      <c r="B2" s="67"/>
      <c r="AA2" s="6" t="str">
        <f>"&lt;="&amp;TEXT(F4,"jj/mm/aaaa")</f>
        <v>&lt;=31/01/2017</v>
      </c>
    </row>
    <row r="3" spans="1:27" ht="21.95" customHeight="1" x14ac:dyDescent="0.2">
      <c r="B3" s="365" t="s">
        <v>428</v>
      </c>
      <c r="C3" s="366"/>
      <c r="E3" s="274" t="s">
        <v>444</v>
      </c>
      <c r="F3" s="68">
        <v>42736</v>
      </c>
      <c r="H3" s="4"/>
      <c r="J3" s="4"/>
      <c r="K3" s="4"/>
      <c r="AA3" s="6" t="str">
        <f>"&gt;="&amp;TEXT(F5,"jj/mm/aaaa")</f>
        <v>&gt;=01/03/2017</v>
      </c>
    </row>
    <row r="4" spans="1:27" s="69" customFormat="1" ht="21.95" customHeight="1" x14ac:dyDescent="0.2">
      <c r="B4" s="272" t="s">
        <v>429</v>
      </c>
      <c r="C4" s="70" t="s">
        <v>4</v>
      </c>
      <c r="E4" s="275" t="s">
        <v>445</v>
      </c>
      <c r="F4" s="71">
        <v>42766</v>
      </c>
      <c r="AA4" s="6" t="str">
        <f>"&lt;="&amp;TEXT(F6,"jj/mm/aaaa")</f>
        <v>&lt;=31/03/2017</v>
      </c>
    </row>
    <row r="5" spans="1:27" s="69" customFormat="1" ht="21.95" customHeight="1" x14ac:dyDescent="0.25">
      <c r="B5" s="273" t="s">
        <v>443</v>
      </c>
      <c r="C5" s="72" t="s">
        <v>200</v>
      </c>
      <c r="E5" s="275" t="s">
        <v>446</v>
      </c>
      <c r="F5" s="71">
        <v>42795</v>
      </c>
    </row>
    <row r="6" spans="1:27" s="69" customFormat="1" ht="24.75" customHeight="1" x14ac:dyDescent="0.25">
      <c r="B6" s="73"/>
      <c r="C6" s="73"/>
      <c r="E6" s="276" t="s">
        <v>447</v>
      </c>
      <c r="F6" s="74">
        <v>42825</v>
      </c>
      <c r="H6" s="75"/>
      <c r="N6" s="42"/>
      <c r="P6" s="42"/>
      <c r="Q6" s="42"/>
      <c r="R6" s="42"/>
    </row>
    <row r="7" spans="1:27" s="69" customFormat="1" ht="24.75" customHeight="1" x14ac:dyDescent="0.25">
      <c r="B7" s="73"/>
      <c r="C7" s="73"/>
      <c r="E7" s="76"/>
      <c r="F7" s="76"/>
      <c r="H7" s="75"/>
      <c r="P7" s="42"/>
      <c r="Q7" s="42"/>
      <c r="R7" s="42"/>
    </row>
    <row r="8" spans="1:27" ht="15" x14ac:dyDescent="0.25">
      <c r="B8" s="1" t="str">
        <f>_xll.Assistant.XL.RIK_AL("INF02__2_1_1,F=B='1',U='0',I='0',FN='Arial',FS='10',FC='#FFFFFF',BC='#556B2F',AH='2',AV='1',Br=[$top-$bottom],BrS='1',BrC='#000000'_1,C=Total,F=B='1',U='0',I='0',FN='Arial',FS='10',FC='#000000',BC='#6B8E23',AH='2',AV='1'"&amp;",Br=[$top-$bottom],BrS='1',BrC='#000000'_0_1_0_0_D=12x6;INF02@L=N° Compte,E=0,G=0,T=0,P=0,F=[1001|1],Y=1,O=NF='Texte'_B='0'_U='0'_I='0'_FN='Arial'_FS='10'_FC='#000000'_BC='#FFFFFF'_AH='1'_AV='1'_Br=[$left]_BrS='1'_BrC='#"&amp;"000000'_WpT='0':L=Libellé Compte,E=0,G=0,T=0,P=0,F=[1001|3],Y=1,O=NF='Texte'_B='0'_U='0'_I='0'_FN='Arial'_FS='10'_FC='#000000'_BC='#FFFFFF'_AH='1'_AV='1'_Br=[]_BrS='0'_BrC='#FFFFFF'_WpT='0':L=Période 1 (HT),E=1,G=0,T=0,P"&amp;"=0,F=SI(ET([1021]={0};[1021]={1});[1031];0),Y=0,O=NF='Nombre'_B='0'_U='0'_I='0'_FN='Arial'_FS='10'_FC='#000000'_BC='#FFFFFF'_AH='3'_AV='1'_Br=[$left-$right]_BrS='1'_BrC='#000000'_WpT='0':L=Période 2 (HT),E=1,G=0,T=0,P=0,"&amp;"F=SI(ET([1021]={2};[1021]={3});[1031];0),Y=0,O=NF='Nombre'_B='0'_U='0'_I='0'_FN='Arial'_FS='10'_FC='#000000'_BC='#FFFFFF'_AH='3'_AV='1'_Br=[$left-$right]_BrS='1'_BrC='#000000'_WpT='0':L=Var P2/P1,E=1,G=0,T=0,P=0,F=[Pério"&amp;"de 2 (HT)]-[Période 1 (HT)],Y=1,O=NF='Nombre'_B='0'_U='0'_I='0'_FN='Arial'_FS='10'_FC='#000000'_BC='#FFFFFF'_AH='3'_AV='1'_Br=[$right]_BrS='1'_BrC='#000000'_WpT='0':L=%,E=0,G=0,T=0,P=0,F==SI(ET([Période 1 (HT)]=0;[Périod"&amp;"e 2 (HT)]=0);0;SI([Période 1 (HT)]=0;[Var P2/P1]/[Période 2 (HT)]*100;SI([Période 2 (HT)]=0;[Var P2/P1]/[Période 1 (HT)]*100;[Var P2/P1]/[Période 2 (HT)]*100))),Y=1,O=NF='Pourcentage'_B='0'_U='0'_I='0'_FN='Arial'_FS='10'"&amp;"_FC='#000000'_BC='#FFFFFF'_AH='3'_AV='1'_Br=[$right]_BrS='1'_BrC='#000000'_WpT='0',CF=TC='1'_TO='1'_V='0'_B='1'_U='0'_I='0'_FC='#228B22'_BC='#FFFFFF'_Br=[]_BrS='0'_BrC='#FFFFFF'|TC='1'_TO='2'_V='0'_B='1'_U='0'_I='0'_FC='"&amp;"#FF0000'_BC='#FFFFFF'_Br=[]_BrS='0'_BrC='#FFFFFF':@R=A,S=1044,V=OUI:R=B,S=1084,V=*:R=C,S=1000,V={4}:R=D,S=1001|1,V={5}:R=E,S=1001|5,V=Produit:R=F,S=1012|3,V=&lt;&gt;Situation:",$AA$1,$AA$2,$AA$3,$AA$4,$C$4,$C$5)</f>
        <v/>
      </c>
      <c r="G8" s="69"/>
      <c r="M8" s="69"/>
      <c r="N8" s="69"/>
      <c r="O8" s="69"/>
      <c r="P8" s="42"/>
      <c r="Q8" s="42"/>
      <c r="R8" s="42"/>
    </row>
    <row r="9" spans="1:27" ht="15" x14ac:dyDescent="0.25">
      <c r="B9" s="77" t="s">
        <v>107</v>
      </c>
      <c r="C9" s="78" t="s">
        <v>108</v>
      </c>
      <c r="D9" s="77" t="s">
        <v>197</v>
      </c>
      <c r="E9" s="77" t="s">
        <v>198</v>
      </c>
      <c r="F9" s="77" t="s">
        <v>199</v>
      </c>
      <c r="G9" s="79" t="s">
        <v>122</v>
      </c>
      <c r="M9" s="69"/>
      <c r="N9" s="69"/>
      <c r="O9" s="69"/>
      <c r="P9" s="42"/>
      <c r="Q9" s="42"/>
      <c r="R9" s="42"/>
    </row>
    <row r="10" spans="1:27" ht="15" x14ac:dyDescent="0.25">
      <c r="A10" s="1" t="str">
        <f>_xll.Assistant.XL.MASQUERLIGNESI(OR(AND(D10=0,E10=0),F10=0))</f>
        <v/>
      </c>
      <c r="B10" s="29" t="s">
        <v>547</v>
      </c>
      <c r="C10" s="80" t="s">
        <v>548</v>
      </c>
      <c r="D10" s="30">
        <v>0</v>
      </c>
      <c r="E10" s="30">
        <v>0</v>
      </c>
      <c r="F10" s="30">
        <v>0</v>
      </c>
      <c r="G10" s="81">
        <f>IF(AND(D10=0,E10=0),0,IF(D10=0,F10/E10*100,IF(E10=0,F10/D10*100,F10/E10*100)))</f>
        <v>0</v>
      </c>
      <c r="H10" s="82"/>
      <c r="I10" s="83"/>
      <c r="P10" s="42"/>
      <c r="Q10" s="42"/>
      <c r="R10" s="42"/>
    </row>
    <row r="11" spans="1:27" ht="15" x14ac:dyDescent="0.25">
      <c r="A11" s="1" t="str">
        <f>_xll.Assistant.XL.MASQUERLIGNESI(OR(AND(D11=0,E11=0),F11=0))</f>
        <v/>
      </c>
      <c r="B11" s="29" t="s">
        <v>388</v>
      </c>
      <c r="C11" s="80" t="s">
        <v>389</v>
      </c>
      <c r="D11" s="30">
        <v>28377.77</v>
      </c>
      <c r="E11" s="30">
        <v>0</v>
      </c>
      <c r="F11" s="30">
        <v>-28377.77</v>
      </c>
      <c r="G11" s="81">
        <f>IF(AND(D11=0,E11=0),0,IF(D11=0,F11/E11*100,IF(E11=0,F11/D11*100,F11/E11*100)))</f>
        <v>-100</v>
      </c>
      <c r="H11" s="82"/>
      <c r="I11" s="83"/>
      <c r="P11" s="42"/>
      <c r="Q11" s="42"/>
      <c r="R11" s="42"/>
    </row>
    <row r="12" spans="1:27" ht="15" x14ac:dyDescent="0.25">
      <c r="A12" s="1" t="str">
        <f>_xll.Assistant.XL.MASQUERLIGNESI(OR(AND(D12=0,E12=0),F12=0))</f>
        <v/>
      </c>
      <c r="B12" s="29" t="s">
        <v>549</v>
      </c>
      <c r="C12" s="80" t="s">
        <v>550</v>
      </c>
      <c r="D12" s="30">
        <v>0</v>
      </c>
      <c r="E12" s="30">
        <v>0</v>
      </c>
      <c r="F12" s="30">
        <v>0</v>
      </c>
      <c r="G12" s="81">
        <f>IF(AND(D12=0,E12=0),0,IF(D12=0,F12/E12*100,IF(E12=0,F12/D12*100,F12/E12*100)))</f>
        <v>0</v>
      </c>
      <c r="H12" s="82"/>
      <c r="I12" s="83"/>
      <c r="P12" s="42"/>
      <c r="Q12" s="42"/>
      <c r="R12" s="42"/>
    </row>
    <row r="13" spans="1:27" ht="15" x14ac:dyDescent="0.25">
      <c r="A13" s="1" t="str">
        <f>_xll.Assistant.XL.MASQUERLIGNESI(OR(AND(D13=0,E13=0),F13=0))</f>
        <v/>
      </c>
      <c r="B13" s="29" t="s">
        <v>390</v>
      </c>
      <c r="C13" s="80" t="s">
        <v>391</v>
      </c>
      <c r="D13" s="30">
        <v>1708949.12</v>
      </c>
      <c r="E13" s="30">
        <v>547951.76</v>
      </c>
      <c r="F13" s="30">
        <v>-1160997.3600000001</v>
      </c>
      <c r="G13" s="81">
        <f>IF(AND(D13=0,E13=0),0,IF(D13=0,F13/E13*100,IF(E13=0,F13/D13*100,F13/E13*100)))</f>
        <v>-211.87948369761602</v>
      </c>
      <c r="H13" s="82"/>
      <c r="I13" s="83"/>
      <c r="P13" s="42"/>
      <c r="Q13" s="42"/>
      <c r="R13" s="42"/>
    </row>
    <row r="14" spans="1:27" ht="15" x14ac:dyDescent="0.25">
      <c r="A14" s="1" t="str">
        <f>_xll.Assistant.XL.MASQUERLIGNESI(OR(AND(D14=0,E14=0),F14=0))</f>
        <v/>
      </c>
      <c r="B14" s="29" t="s">
        <v>91</v>
      </c>
      <c r="C14" s="80" t="s">
        <v>92</v>
      </c>
      <c r="D14" s="30">
        <v>55489.98</v>
      </c>
      <c r="E14" s="30">
        <v>15104.18</v>
      </c>
      <c r="F14" s="30">
        <v>-40385.800000000003</v>
      </c>
      <c r="G14" s="81">
        <f>IF(AND(D14=0,E14=0),0,IF(D14=0,F14/E14*100,IF(E14=0,F14/D14*100,F14/E14*100)))</f>
        <v>-267.38161224243891</v>
      </c>
      <c r="H14" s="82"/>
      <c r="I14" s="83"/>
      <c r="P14" s="42"/>
      <c r="Q14" s="42"/>
      <c r="R14" s="42"/>
    </row>
    <row r="15" spans="1:27" ht="15" x14ac:dyDescent="0.25">
      <c r="A15" s="1" t="str">
        <f>_xll.Assistant.XL.MASQUERLIGNESI(OR(AND(D15=0,E15=0),F15=0))</f>
        <v/>
      </c>
      <c r="B15" s="29" t="s">
        <v>93</v>
      </c>
      <c r="C15" s="80" t="s">
        <v>94</v>
      </c>
      <c r="D15" s="30">
        <v>37375</v>
      </c>
      <c r="E15" s="30">
        <v>4538.46</v>
      </c>
      <c r="F15" s="30">
        <v>-32836.54</v>
      </c>
      <c r="G15" s="81">
        <f>IF(AND(D15=0,E15=0),0,IF(D15=0,F15/E15*100,IF(E15=0,F15/D15*100,F15/E15*100)))</f>
        <v>-723.51722831092479</v>
      </c>
      <c r="H15" s="82"/>
      <c r="I15" s="83"/>
      <c r="P15" s="42"/>
      <c r="Q15" s="42"/>
      <c r="R15" s="42"/>
    </row>
    <row r="16" spans="1:27" ht="15" x14ac:dyDescent="0.25">
      <c r="A16" s="1" t="str">
        <f>_xll.Assistant.XL.MASQUERLIGNESI(OR(AND(D16=0,E16=0),F16=0))</f>
        <v/>
      </c>
      <c r="B16" s="29" t="s">
        <v>95</v>
      </c>
      <c r="C16" s="80" t="s">
        <v>96</v>
      </c>
      <c r="D16" s="30">
        <v>64111.08</v>
      </c>
      <c r="E16" s="30">
        <v>55955.05</v>
      </c>
      <c r="F16" s="30">
        <v>-8156.03</v>
      </c>
      <c r="G16" s="81">
        <f>IF(AND(D16=0,E16=0),0,IF(D16=0,F16/E16*100,IF(E16=0,F16/D16*100,F16/E16*100)))</f>
        <v>-14.576039160004322</v>
      </c>
      <c r="H16" s="82"/>
      <c r="I16" s="83"/>
      <c r="P16" s="42"/>
      <c r="Q16" s="42"/>
      <c r="R16" s="42"/>
    </row>
    <row r="17" spans="1:9" x14ac:dyDescent="0.2">
      <c r="A17" s="1" t="str">
        <f>_xll.Assistant.XL.MASQUERLIGNESI(OR(AND(D17=0,E17=0),F17=0))</f>
        <v/>
      </c>
      <c r="B17" s="29" t="s">
        <v>97</v>
      </c>
      <c r="C17" s="80" t="s">
        <v>98</v>
      </c>
      <c r="D17" s="30">
        <v>131165.54999999999</v>
      </c>
      <c r="E17" s="30">
        <v>137448.45000000001</v>
      </c>
      <c r="F17" s="30">
        <v>6282.9</v>
      </c>
      <c r="G17" s="81">
        <f>IF(AND(D17=0,E17=0),0,IF(D17=0,F17/E17*100,IF(E17=0,F17/D17*100,F17/E17*100)))</f>
        <v>4.5710955634639738</v>
      </c>
      <c r="H17" s="82"/>
      <c r="I17" s="83"/>
    </row>
    <row r="18" spans="1:9" x14ac:dyDescent="0.2">
      <c r="A18" s="1" t="str">
        <f>_xll.Assistant.XL.MASQUERLIGNESI(OR(AND(D18=0,E18=0),F18=0))</f>
        <v/>
      </c>
      <c r="B18" s="29" t="s">
        <v>99</v>
      </c>
      <c r="C18" s="80" t="s">
        <v>100</v>
      </c>
      <c r="D18" s="30">
        <v>1000</v>
      </c>
      <c r="E18" s="30">
        <v>0</v>
      </c>
      <c r="F18" s="30">
        <v>-1000</v>
      </c>
      <c r="G18" s="81">
        <f>IF(AND(D18=0,E18=0),0,IF(D18=0,F18/E18*100,IF(E18=0,F18/D18*100,F18/E18*100)))</f>
        <v>-100</v>
      </c>
      <c r="H18" s="82"/>
      <c r="I18" s="83"/>
    </row>
    <row r="19" spans="1:9" hidden="1" x14ac:dyDescent="0.2">
      <c r="A19" s="1" t="str">
        <f>_xll.Assistant.XL.MASQUERLIGNESI(OR(AND(D19=0,E19=0),F19=0))</f>
        <v/>
      </c>
      <c r="B19" s="29" t="s">
        <v>101</v>
      </c>
      <c r="C19" s="80" t="s">
        <v>102</v>
      </c>
      <c r="D19" s="30">
        <v>0</v>
      </c>
      <c r="E19" s="30">
        <v>0</v>
      </c>
      <c r="F19" s="30">
        <v>0</v>
      </c>
      <c r="G19" s="81">
        <f>IF(AND(D19=0,E19=0),0,IF(D19=0,F19/E19*100,IF(E19=0,F19/D19*100,F19/E19*100)))</f>
        <v>0</v>
      </c>
      <c r="H19" s="82"/>
      <c r="I19" s="83"/>
    </row>
    <row r="20" spans="1:9" x14ac:dyDescent="0.2">
      <c r="A20" s="1" t="str">
        <f>_xll.Assistant.XL.MASQUERLIGNESI(OR(AND(D20=0,E20=0),F20=0))</f>
        <v/>
      </c>
      <c r="B20" s="84" t="s">
        <v>2</v>
      </c>
      <c r="C20" s="85"/>
      <c r="D20" s="86">
        <v>2026468.5</v>
      </c>
      <c r="E20" s="86">
        <v>760997.9</v>
      </c>
      <c r="F20" s="86">
        <v>-1265470.6000000001</v>
      </c>
      <c r="G20" s="87">
        <f>IF(AND(D20=0,E20=0),0,IF(D20=0,F20/E20*100,IF(E20=0,F20/D20*100,F20/E20*100)))</f>
        <v>-166.29094508670786</v>
      </c>
      <c r="H20" s="82"/>
      <c r="I20" s="83"/>
    </row>
    <row r="21" spans="1:9" ht="15" hidden="1" x14ac:dyDescent="0.25">
      <c r="A21" s="1" t="str">
        <f>_xll.Assistant.XL.MASQUERLIGNESI(OR(AND(D21=0,E21=0),F21=0))</f>
        <v/>
      </c>
      <c r="B21" s="40"/>
      <c r="C21" s="40"/>
      <c r="D21" s="41"/>
      <c r="E21" s="41"/>
      <c r="F21" s="41"/>
      <c r="G21" s="89"/>
      <c r="H21" s="82"/>
      <c r="I21" s="83"/>
    </row>
    <row r="22" spans="1:9" ht="15" hidden="1" x14ac:dyDescent="0.25">
      <c r="A22" s="1" t="str">
        <f>_xll.Assistant.XL.MASQUERLIGNESI(OR(AND(D22=0,E22=0),F22=0))</f>
        <v/>
      </c>
      <c r="B22" s="42"/>
      <c r="C22" s="42"/>
      <c r="D22" s="42"/>
      <c r="E22" s="42"/>
      <c r="F22" s="42"/>
      <c r="G22" s="42"/>
      <c r="H22" s="82"/>
      <c r="I22" s="83"/>
    </row>
    <row r="23" spans="1:9" ht="15" hidden="1" x14ac:dyDescent="0.25">
      <c r="A23" s="1" t="str">
        <f>_xll.Assistant.XL.MASQUERLIGNESI(OR(AND(D23=0,E23=0),F23=0))</f>
        <v/>
      </c>
      <c r="B23" s="42"/>
      <c r="C23" s="42"/>
      <c r="D23" s="42"/>
      <c r="E23" s="42"/>
      <c r="F23" s="42"/>
      <c r="G23" s="42"/>
      <c r="I23" s="83"/>
    </row>
    <row r="24" spans="1:9" ht="15" hidden="1" x14ac:dyDescent="0.25">
      <c r="A24" s="1" t="str">
        <f>_xll.Assistant.XL.MASQUERLIGNESI(OR(AND(D24=0,E24=0),F24=0))</f>
        <v/>
      </c>
      <c r="B24" s="42"/>
      <c r="C24" s="42"/>
      <c r="D24" s="42"/>
      <c r="E24" s="42"/>
      <c r="F24" s="42"/>
      <c r="G24" s="42"/>
      <c r="I24" s="83"/>
    </row>
    <row r="25" spans="1:9" ht="15" hidden="1" x14ac:dyDescent="0.25">
      <c r="A25" s="1" t="str">
        <f>_xll.Assistant.XL.MASQUERLIGNESI(OR(AND(D25=0,E25=0),F25=0))</f>
        <v/>
      </c>
      <c r="B25" s="42"/>
      <c r="C25" s="42"/>
      <c r="D25" s="42"/>
      <c r="E25" s="42"/>
      <c r="F25" s="42"/>
      <c r="G25" s="42"/>
      <c r="I25" s="83"/>
    </row>
    <row r="26" spans="1:9" ht="15" hidden="1" x14ac:dyDescent="0.25">
      <c r="A26" s="1" t="str">
        <f>_xll.Assistant.XL.MASQUERLIGNESI(OR(AND(D26=0,E26=0),F26=0))</f>
        <v/>
      </c>
      <c r="B26" s="42"/>
      <c r="C26" s="42"/>
      <c r="D26" s="42"/>
      <c r="E26" s="42"/>
      <c r="F26" s="42"/>
      <c r="G26" s="42"/>
      <c r="I26" s="83"/>
    </row>
    <row r="27" spans="1:9" ht="15" hidden="1" x14ac:dyDescent="0.25">
      <c r="A27" s="1" t="str">
        <f>_xll.Assistant.XL.MASQUERLIGNESI(OR(AND(D27=0,E27=0),F27=0))</f>
        <v/>
      </c>
      <c r="B27" s="42"/>
      <c r="C27" s="42"/>
      <c r="D27" s="42"/>
      <c r="E27" s="42"/>
      <c r="F27" s="42"/>
      <c r="G27" s="42"/>
      <c r="I27" s="83"/>
    </row>
    <row r="28" spans="1:9" ht="15" hidden="1" x14ac:dyDescent="0.25">
      <c r="A28" s="1" t="str">
        <f>_xll.Assistant.XL.MASQUERLIGNESI(OR(AND(D28=0,E28=0),F28=0))</f>
        <v/>
      </c>
      <c r="B28" s="42"/>
      <c r="C28" s="42"/>
      <c r="D28" s="42"/>
      <c r="E28" s="42"/>
      <c r="F28" s="42"/>
      <c r="G28" s="42"/>
      <c r="I28" s="83"/>
    </row>
    <row r="29" spans="1:9" ht="15" hidden="1" x14ac:dyDescent="0.25">
      <c r="A29" s="1" t="str">
        <f>_xll.Assistant.XL.MASQUERLIGNESI(OR(AND(D29=0,E29=0),F29=0))</f>
        <v/>
      </c>
      <c r="B29" s="42"/>
      <c r="C29" s="42"/>
      <c r="D29" s="42"/>
      <c r="E29" s="42"/>
      <c r="F29" s="42"/>
      <c r="G29" s="42"/>
      <c r="I29" s="83"/>
    </row>
    <row r="30" spans="1:9" ht="15" hidden="1" x14ac:dyDescent="0.25">
      <c r="A30" s="1" t="str">
        <f>_xll.Assistant.XL.MASQUERLIGNESI(OR(AND(D30=0,E30=0),F30=0))</f>
        <v/>
      </c>
      <c r="B30" s="42"/>
      <c r="C30" s="42"/>
      <c r="D30" s="42"/>
      <c r="E30" s="42"/>
      <c r="F30" s="42"/>
      <c r="G30" s="42"/>
      <c r="I30" s="83"/>
    </row>
    <row r="31" spans="1:9" ht="15" hidden="1" x14ac:dyDescent="0.25">
      <c r="A31" s="1" t="str">
        <f>_xll.Assistant.XL.MASQUERLIGNESI(OR(AND(D31=0,E31=0),F31=0))</f>
        <v/>
      </c>
      <c r="B31" s="42"/>
      <c r="C31" s="42"/>
      <c r="D31" s="42"/>
      <c r="E31" s="42"/>
      <c r="F31" s="42"/>
      <c r="G31" s="42"/>
      <c r="I31" s="83"/>
    </row>
    <row r="32" spans="1:9" ht="15" hidden="1" x14ac:dyDescent="0.25">
      <c r="A32" s="1" t="str">
        <f>_xll.Assistant.XL.MASQUERLIGNESI(OR(AND(D32=0,E32=0),F32=0))</f>
        <v/>
      </c>
      <c r="B32" s="42"/>
      <c r="C32" s="42"/>
      <c r="D32" s="42"/>
      <c r="E32" s="42"/>
      <c r="F32" s="42"/>
      <c r="G32" s="42"/>
      <c r="I32" s="83"/>
    </row>
    <row r="33" spans="1:9" ht="15" hidden="1" x14ac:dyDescent="0.25">
      <c r="A33" s="1" t="str">
        <f>_xll.Assistant.XL.MASQUERLIGNESI(OR(AND(D33=0,E33=0),F33=0))</f>
        <v/>
      </c>
      <c r="B33" s="42"/>
      <c r="C33" s="42"/>
      <c r="D33" s="42"/>
      <c r="E33" s="42"/>
      <c r="F33" s="42"/>
      <c r="G33" s="42"/>
      <c r="I33" s="83"/>
    </row>
    <row r="34" spans="1:9" ht="15" hidden="1" x14ac:dyDescent="0.25">
      <c r="A34" s="1" t="str">
        <f>_xll.Assistant.XL.MASQUERLIGNESI(OR(AND(D34=0,E34=0),F34=0))</f>
        <v/>
      </c>
      <c r="B34" s="42"/>
      <c r="C34" s="42"/>
      <c r="D34" s="42"/>
      <c r="E34" s="42"/>
      <c r="F34" s="42"/>
      <c r="G34" s="42"/>
      <c r="I34" s="83"/>
    </row>
    <row r="35" spans="1:9" ht="15" hidden="1" x14ac:dyDescent="0.25">
      <c r="A35" s="1" t="str">
        <f>_xll.Assistant.XL.MASQUERLIGNESI(OR(AND(D35=0,E35=0),F35=0))</f>
        <v/>
      </c>
      <c r="B35" s="42"/>
      <c r="C35" s="42"/>
      <c r="D35" s="42"/>
      <c r="E35" s="42"/>
      <c r="F35" s="42"/>
      <c r="G35" s="42"/>
      <c r="I35" s="83"/>
    </row>
    <row r="36" spans="1:9" ht="15" hidden="1" x14ac:dyDescent="0.25">
      <c r="A36" s="1" t="str">
        <f>_xll.Assistant.XL.MASQUERLIGNESI(OR(AND(D36=0,E36=0),F36=0))</f>
        <v/>
      </c>
      <c r="B36" s="42"/>
      <c r="C36" s="42"/>
      <c r="D36" s="42"/>
      <c r="E36" s="42"/>
      <c r="F36" s="42"/>
      <c r="G36" s="42"/>
      <c r="I36" s="83"/>
    </row>
    <row r="37" spans="1:9" ht="15" hidden="1" x14ac:dyDescent="0.25">
      <c r="A37" s="1" t="str">
        <f>_xll.Assistant.XL.MASQUERLIGNESI(OR(AND(D37=0,E37=0),F37=0))</f>
        <v/>
      </c>
      <c r="B37" s="42"/>
      <c r="C37" s="42"/>
      <c r="D37" s="42"/>
      <c r="E37" s="42"/>
      <c r="F37" s="42"/>
      <c r="G37" s="42"/>
      <c r="I37" s="83"/>
    </row>
    <row r="38" spans="1:9" ht="15" hidden="1" x14ac:dyDescent="0.25">
      <c r="A38" s="1" t="str">
        <f>_xll.Assistant.XL.MASQUERLIGNESI(OR(AND(D38=0,E38=0),F38=0))</f>
        <v/>
      </c>
      <c r="B38" s="42"/>
      <c r="C38" s="42"/>
      <c r="D38" s="42"/>
      <c r="E38" s="42"/>
      <c r="F38" s="42"/>
      <c r="G38" s="42"/>
    </row>
    <row r="39" spans="1:9" hidden="1" x14ac:dyDescent="0.2">
      <c r="A39" s="1" t="str">
        <f>_xll.Assistant.XL.MASQUERLIGNESI(OR(AND(D39=0,E39=0),F39=0))</f>
        <v/>
      </c>
      <c r="B39" s="3"/>
      <c r="C39" s="3"/>
      <c r="D39" s="5"/>
      <c r="E39" s="5"/>
      <c r="F39" s="5"/>
      <c r="G39" s="88"/>
    </row>
    <row r="40" spans="1:9" hidden="1" x14ac:dyDescent="0.2">
      <c r="A40" s="1" t="str">
        <f>_xll.Assistant.XL.MASQUERLIGNESI(OR(AND(D40=0,E40=0),F40=0))</f>
        <v/>
      </c>
    </row>
    <row r="41" spans="1:9" hidden="1" x14ac:dyDescent="0.2">
      <c r="A41" s="1" t="str">
        <f>_xll.Assistant.XL.MASQUERLIGNESI(OR(AND(D41=0,E41=0),F41=0))</f>
        <v/>
      </c>
    </row>
    <row r="42" spans="1:9" hidden="1" x14ac:dyDescent="0.2">
      <c r="A42" s="1" t="str">
        <f>_xll.Assistant.XL.MASQUERLIGNESI(OR(AND(D42=0,E42=0),F42=0))</f>
        <v/>
      </c>
    </row>
    <row r="43" spans="1:9" hidden="1" x14ac:dyDescent="0.2">
      <c r="A43" s="1" t="str">
        <f>_xll.Assistant.XL.MASQUERLIGNESI(OR(AND(D43=0,E43=0),F43=0))</f>
        <v/>
      </c>
    </row>
    <row r="44" spans="1:9" hidden="1" x14ac:dyDescent="0.2">
      <c r="A44" s="1" t="str">
        <f>_xll.Assistant.XL.MASQUERLIGNESI(OR(AND(D44=0,E44=0),F44=0))</f>
        <v/>
      </c>
    </row>
    <row r="45" spans="1:9" hidden="1" x14ac:dyDescent="0.2">
      <c r="A45" s="1" t="str">
        <f>_xll.Assistant.XL.MASQUERLIGNESI(OR(AND(D45=0,E45=0),F45=0))</f>
        <v/>
      </c>
    </row>
    <row r="46" spans="1:9" hidden="1" x14ac:dyDescent="0.2">
      <c r="A46" s="1" t="str">
        <f>_xll.Assistant.XL.MASQUERLIGNESI(OR(AND(D46=0,E46=0),F46=0))</f>
        <v/>
      </c>
    </row>
    <row r="47" spans="1:9" hidden="1" x14ac:dyDescent="0.2">
      <c r="A47" s="1" t="str">
        <f>_xll.Assistant.XL.MASQUERLIGNESI(OR(AND(D47=0,E47=0),F47=0))</f>
        <v/>
      </c>
    </row>
    <row r="48" spans="1:9" hidden="1" x14ac:dyDescent="0.2">
      <c r="A48" s="1" t="str">
        <f>_xll.Assistant.XL.MASQUERLIGNESI(OR(AND(D48=0,E48=0),F48=0))</f>
        <v/>
      </c>
    </row>
    <row r="49" spans="1:1" hidden="1" x14ac:dyDescent="0.2">
      <c r="A49" s="1" t="str">
        <f>_xll.Assistant.XL.MASQUERLIGNESI(OR(AND(D49=0,E49=0),F49=0))</f>
        <v/>
      </c>
    </row>
    <row r="50" spans="1:1" hidden="1" x14ac:dyDescent="0.2">
      <c r="A50" s="1" t="str">
        <f>_xll.Assistant.XL.MASQUERLIGNESI(OR(AND(D50=0,E50=0),F50=0))</f>
        <v/>
      </c>
    </row>
    <row r="51" spans="1:1" hidden="1" x14ac:dyDescent="0.2">
      <c r="A51" s="1" t="str">
        <f>_xll.Assistant.XL.MASQUERLIGNESI(OR(AND(D51=0,E51=0),F51=0))</f>
        <v/>
      </c>
    </row>
    <row r="52" spans="1:1" hidden="1" x14ac:dyDescent="0.2">
      <c r="A52" s="1" t="str">
        <f>_xll.Assistant.XL.MASQUERLIGNESI(OR(AND(D52=0,E52=0),F52=0))</f>
        <v/>
      </c>
    </row>
    <row r="53" spans="1:1" hidden="1" x14ac:dyDescent="0.2">
      <c r="A53" s="1" t="str">
        <f>_xll.Assistant.XL.MASQUERLIGNESI(OR(AND(D53=0,E53=0),F53=0))</f>
        <v/>
      </c>
    </row>
    <row r="54" spans="1:1" hidden="1" x14ac:dyDescent="0.2">
      <c r="A54" s="1" t="str">
        <f>_xll.Assistant.XL.MASQUERLIGNESI(OR(AND(D54=0,E54=0),F54=0))</f>
        <v/>
      </c>
    </row>
    <row r="55" spans="1:1" hidden="1" x14ac:dyDescent="0.2">
      <c r="A55" s="1" t="str">
        <f>_xll.Assistant.XL.MASQUERLIGNESI(OR(AND(D55=0,E55=0),F55=0))</f>
        <v/>
      </c>
    </row>
    <row r="56" spans="1:1" hidden="1" x14ac:dyDescent="0.2">
      <c r="A56" s="1" t="str">
        <f>_xll.Assistant.XL.MASQUERLIGNESI(OR(AND(D56=0,E56=0),F56=0))</f>
        <v/>
      </c>
    </row>
    <row r="57" spans="1:1" hidden="1" x14ac:dyDescent="0.2">
      <c r="A57" s="1" t="str">
        <f>_xll.Assistant.XL.MASQUERLIGNESI(OR(AND(D57=0,E57=0),F57=0))</f>
        <v/>
      </c>
    </row>
    <row r="58" spans="1:1" hidden="1" x14ac:dyDescent="0.2">
      <c r="A58" s="1" t="str">
        <f>_xll.Assistant.XL.MASQUERLIGNESI(OR(AND(D58=0,E58=0),F58=0))</f>
        <v/>
      </c>
    </row>
    <row r="59" spans="1:1" hidden="1" x14ac:dyDescent="0.2">
      <c r="A59" s="1" t="str">
        <f>_xll.Assistant.XL.MASQUERLIGNESI(OR(AND(D59=0,E59=0),F59=0))</f>
        <v/>
      </c>
    </row>
    <row r="60" spans="1:1" hidden="1" x14ac:dyDescent="0.2">
      <c r="A60" s="1" t="str">
        <f>_xll.Assistant.XL.MASQUERLIGNESI(OR(AND(D60=0,E60=0),F60=0))</f>
        <v/>
      </c>
    </row>
    <row r="61" spans="1:1" hidden="1" x14ac:dyDescent="0.2">
      <c r="A61" s="1" t="str">
        <f>_xll.Assistant.XL.MASQUERLIGNESI(OR(AND(D61=0,E61=0),F61=0))</f>
        <v/>
      </c>
    </row>
    <row r="62" spans="1:1" hidden="1" x14ac:dyDescent="0.2">
      <c r="A62" s="1" t="str">
        <f>_xll.Assistant.XL.MASQUERLIGNESI(OR(AND(D62=0,E62=0),F62=0))</f>
        <v/>
      </c>
    </row>
    <row r="63" spans="1:1" hidden="1" x14ac:dyDescent="0.2">
      <c r="A63" s="1" t="str">
        <f>_xll.Assistant.XL.MASQUERLIGNESI(OR(AND(D63=0,E63=0),F63=0))</f>
        <v/>
      </c>
    </row>
    <row r="64" spans="1:1" hidden="1" x14ac:dyDescent="0.2">
      <c r="A64" s="1" t="str">
        <f>_xll.Assistant.XL.MASQUERLIGNESI(OR(AND(D64=0,E64=0),F64=0))</f>
        <v/>
      </c>
    </row>
    <row r="65" spans="1:1" hidden="1" x14ac:dyDescent="0.2">
      <c r="A65" s="1" t="str">
        <f>_xll.Assistant.XL.MASQUERLIGNESI(OR(AND(D65=0,E65=0),F65=0))</f>
        <v/>
      </c>
    </row>
    <row r="66" spans="1:1" hidden="1" x14ac:dyDescent="0.2">
      <c r="A66" s="1" t="str">
        <f>_xll.Assistant.XL.MASQUERLIGNESI(OR(AND(D66=0,E66=0),F66=0))</f>
        <v/>
      </c>
    </row>
    <row r="67" spans="1:1" hidden="1" x14ac:dyDescent="0.2">
      <c r="A67" s="1" t="str">
        <f>_xll.Assistant.XL.MASQUERLIGNESI(OR(AND(D67=0,E67=0),F67=0))</f>
        <v/>
      </c>
    </row>
    <row r="68" spans="1:1" hidden="1" x14ac:dyDescent="0.2">
      <c r="A68" s="1" t="str">
        <f>_xll.Assistant.XL.MASQUERLIGNESI(OR(AND(D68=0,E68=0),F68=0))</f>
        <v/>
      </c>
    </row>
    <row r="69" spans="1:1" hidden="1" x14ac:dyDescent="0.2">
      <c r="A69" s="1" t="str">
        <f>_xll.Assistant.XL.MASQUERLIGNESI(OR(AND(D69=0,E69=0),F69=0))</f>
        <v/>
      </c>
    </row>
    <row r="70" spans="1:1" hidden="1" x14ac:dyDescent="0.2">
      <c r="A70" s="1" t="str">
        <f>_xll.Assistant.XL.MASQUERLIGNESI(OR(AND(D70=0,E70=0),F70=0))</f>
        <v/>
      </c>
    </row>
    <row r="71" spans="1:1" hidden="1" x14ac:dyDescent="0.2">
      <c r="A71" s="1" t="str">
        <f>_xll.Assistant.XL.MASQUERLIGNESI(OR(AND(D71=0,E71=0),F71=0))</f>
        <v/>
      </c>
    </row>
    <row r="72" spans="1:1" hidden="1" x14ac:dyDescent="0.2">
      <c r="A72" s="1" t="str">
        <f>_xll.Assistant.XL.MASQUERLIGNESI(OR(AND(D72=0,E72=0),F72=0))</f>
        <v/>
      </c>
    </row>
    <row r="73" spans="1:1" hidden="1" x14ac:dyDescent="0.2">
      <c r="A73" s="1" t="str">
        <f>_xll.Assistant.XL.MASQUERLIGNESI(OR(AND(D73=0,E73=0),F73=0))</f>
        <v/>
      </c>
    </row>
    <row r="74" spans="1:1" hidden="1" x14ac:dyDescent="0.2">
      <c r="A74" s="1" t="str">
        <f>_xll.Assistant.XL.MASQUERLIGNESI(OR(AND(D74=0,E74=0),F74=0))</f>
        <v/>
      </c>
    </row>
    <row r="75" spans="1:1" hidden="1" x14ac:dyDescent="0.2">
      <c r="A75" s="1" t="str">
        <f>_xll.Assistant.XL.MASQUERLIGNESI(OR(AND(D75=0,E75=0),F75=0))</f>
        <v/>
      </c>
    </row>
    <row r="76" spans="1:1" hidden="1" x14ac:dyDescent="0.2">
      <c r="A76" s="1" t="str">
        <f>_xll.Assistant.XL.MASQUERLIGNESI(OR(AND(D76=0,E76=0),F76=0))</f>
        <v/>
      </c>
    </row>
    <row r="77" spans="1:1" hidden="1" x14ac:dyDescent="0.2">
      <c r="A77" s="1" t="str">
        <f>_xll.Assistant.XL.MASQUERLIGNESI(OR(AND(D77=0,E77=0),F77=0))</f>
        <v/>
      </c>
    </row>
    <row r="78" spans="1:1" hidden="1" x14ac:dyDescent="0.2">
      <c r="A78" s="1" t="str">
        <f>_xll.Assistant.XL.MASQUERLIGNESI(OR(AND(D78=0,E78=0),F78=0))</f>
        <v/>
      </c>
    </row>
    <row r="79" spans="1:1" hidden="1" x14ac:dyDescent="0.2">
      <c r="A79" s="1" t="str">
        <f>_xll.Assistant.XL.MASQUERLIGNESI(OR(AND(D79=0,E79=0),F79=0))</f>
        <v/>
      </c>
    </row>
    <row r="80" spans="1:1" hidden="1" x14ac:dyDescent="0.2">
      <c r="A80" s="1" t="str">
        <f>_xll.Assistant.XL.MASQUERLIGNESI(OR(AND(D80=0,E80=0),F80=0))</f>
        <v/>
      </c>
    </row>
    <row r="81" spans="1:1" hidden="1" x14ac:dyDescent="0.2">
      <c r="A81" s="1" t="str">
        <f>_xll.Assistant.XL.MASQUERLIGNESI(OR(AND(D81=0,E81=0),F81=0))</f>
        <v/>
      </c>
    </row>
    <row r="82" spans="1:1" hidden="1" x14ac:dyDescent="0.2">
      <c r="A82" s="1" t="str">
        <f>_xll.Assistant.XL.MASQUERLIGNESI(OR(AND(D82=0,E82=0),F82=0))</f>
        <v/>
      </c>
    </row>
    <row r="83" spans="1:1" hidden="1" x14ac:dyDescent="0.2">
      <c r="A83" s="1" t="str">
        <f>_xll.Assistant.XL.MASQUERLIGNESI(OR(AND(D83=0,E83=0),F83=0))</f>
        <v/>
      </c>
    </row>
    <row r="84" spans="1:1" hidden="1" x14ac:dyDescent="0.2">
      <c r="A84" s="1" t="str">
        <f>_xll.Assistant.XL.MASQUERLIGNESI(OR(AND(D84=0,E84=0),F84=0))</f>
        <v/>
      </c>
    </row>
    <row r="85" spans="1:1" hidden="1" x14ac:dyDescent="0.2">
      <c r="A85" s="1" t="str">
        <f>_xll.Assistant.XL.MASQUERLIGNESI(OR(AND(D85=0,E85=0),F85=0))</f>
        <v/>
      </c>
    </row>
    <row r="86" spans="1:1" hidden="1" x14ac:dyDescent="0.2">
      <c r="A86" s="1" t="str">
        <f>_xll.Assistant.XL.MASQUERLIGNESI(OR(AND(D86=0,E86=0),F86=0))</f>
        <v/>
      </c>
    </row>
    <row r="87" spans="1:1" hidden="1" x14ac:dyDescent="0.2">
      <c r="A87" s="1" t="str">
        <f>_xll.Assistant.XL.MASQUERLIGNESI(OR(AND(D87=0,E87=0),F87=0))</f>
        <v/>
      </c>
    </row>
    <row r="88" spans="1:1" hidden="1" x14ac:dyDescent="0.2">
      <c r="A88" s="1" t="str">
        <f>_xll.Assistant.XL.MASQUERLIGNESI(OR(AND(D88=0,E88=0),F88=0))</f>
        <v/>
      </c>
    </row>
    <row r="89" spans="1:1" hidden="1" x14ac:dyDescent="0.2">
      <c r="A89" s="1" t="str">
        <f>_xll.Assistant.XL.MASQUERLIGNESI(OR(AND(D89=0,E89=0),F89=0))</f>
        <v/>
      </c>
    </row>
    <row r="90" spans="1:1" hidden="1" x14ac:dyDescent="0.2">
      <c r="A90" s="1" t="str">
        <f>_xll.Assistant.XL.MASQUERLIGNESI(OR(AND(D90=0,E90=0),F90=0))</f>
        <v/>
      </c>
    </row>
    <row r="91" spans="1:1" hidden="1" x14ac:dyDescent="0.2">
      <c r="A91" s="1" t="str">
        <f>_xll.Assistant.XL.MASQUERLIGNESI(OR(AND(D91=0,E91=0),F91=0))</f>
        <v/>
      </c>
    </row>
    <row r="92" spans="1:1" hidden="1" x14ac:dyDescent="0.2">
      <c r="A92" s="1" t="str">
        <f>_xll.Assistant.XL.MASQUERLIGNESI(OR(AND(D92=0,E92=0),F92=0))</f>
        <v/>
      </c>
    </row>
    <row r="93" spans="1:1" hidden="1" x14ac:dyDescent="0.2">
      <c r="A93" s="1" t="str">
        <f>_xll.Assistant.XL.MASQUERLIGNESI(OR(AND(D93=0,E93=0),F93=0))</f>
        <v/>
      </c>
    </row>
    <row r="94" spans="1:1" hidden="1" x14ac:dyDescent="0.2">
      <c r="A94" s="1" t="str">
        <f>_xll.Assistant.XL.MASQUERLIGNESI(OR(AND(D94=0,E94=0),F94=0))</f>
        <v/>
      </c>
    </row>
    <row r="95" spans="1:1" hidden="1" x14ac:dyDescent="0.2">
      <c r="A95" s="1" t="str">
        <f>_xll.Assistant.XL.MASQUERLIGNESI(OR(AND(D95=0,E95=0),F95=0))</f>
        <v/>
      </c>
    </row>
    <row r="96" spans="1:1" hidden="1" x14ac:dyDescent="0.2">
      <c r="A96" s="1" t="str">
        <f>_xll.Assistant.XL.MASQUERLIGNESI(OR(AND(D96=0,E96=0),F96=0))</f>
        <v/>
      </c>
    </row>
    <row r="97" spans="1:7" hidden="1" x14ac:dyDescent="0.2">
      <c r="A97" s="1" t="str">
        <f>_xll.Assistant.XL.MASQUERLIGNESI(OR(AND(D97=0,E97=0),F97=0))</f>
        <v/>
      </c>
    </row>
    <row r="98" spans="1:7" hidden="1" x14ac:dyDescent="0.2">
      <c r="A98" s="1" t="str">
        <f>_xll.Assistant.XL.MASQUERLIGNESI(OR(AND(D98=0,E98=0),F98=0))</f>
        <v/>
      </c>
    </row>
    <row r="99" spans="1:7" hidden="1" x14ac:dyDescent="0.2">
      <c r="A99" s="1" t="str">
        <f>_xll.Assistant.XL.MASQUERLIGNESI(OR(AND(D99=0,E99=0),F99=0))</f>
        <v/>
      </c>
    </row>
    <row r="100" spans="1:7" hidden="1" x14ac:dyDescent="0.2">
      <c r="A100" s="1" t="str">
        <f>_xll.Assistant.XL.MASQUERLIGNESI(OR(AND(D100=0,E100=0),F100=0))</f>
        <v/>
      </c>
    </row>
    <row r="101" spans="1:7" hidden="1" x14ac:dyDescent="0.2">
      <c r="A101" s="1" t="str">
        <f>_xll.Assistant.XL.MASQUERLIGNESI(OR(AND(D101=0,E101=0),F101=0))</f>
        <v/>
      </c>
      <c r="B101" s="3"/>
      <c r="C101" s="3"/>
      <c r="D101" s="5"/>
      <c r="E101" s="5"/>
      <c r="F101" s="5"/>
      <c r="G101" s="88"/>
    </row>
    <row r="102" spans="1:7" hidden="1" x14ac:dyDescent="0.2">
      <c r="A102" s="1" t="str">
        <f>_xll.Assistant.XL.MASQUERLIGNESI(OR(AND(D102=0,E102=0),F102=0))</f>
        <v/>
      </c>
    </row>
    <row r="103" spans="1:7" hidden="1" x14ac:dyDescent="0.2">
      <c r="A103" s="1" t="str">
        <f>_xll.Assistant.XL.MASQUERLIGNESI(OR(AND(D103=0,E103=0),F103=0))</f>
        <v/>
      </c>
    </row>
    <row r="104" spans="1:7" hidden="1" x14ac:dyDescent="0.2">
      <c r="A104" s="1" t="str">
        <f>_xll.Assistant.XL.MASQUERLIGNESI(OR(AND(D104=0,E104=0),F104=0))</f>
        <v/>
      </c>
    </row>
    <row r="105" spans="1:7" hidden="1" x14ac:dyDescent="0.2">
      <c r="A105" s="1" t="str">
        <f>_xll.Assistant.XL.MASQUERLIGNESI(OR(AND(D105=0,E105=0),F105=0))</f>
        <v/>
      </c>
    </row>
    <row r="106" spans="1:7" hidden="1" x14ac:dyDescent="0.2">
      <c r="A106" s="1" t="str">
        <f>_xll.Assistant.XL.MASQUERLIGNESI(OR(AND(D106=0,E106=0),F106=0))</f>
        <v/>
      </c>
    </row>
    <row r="107" spans="1:7" hidden="1" x14ac:dyDescent="0.2">
      <c r="A107" s="1" t="str">
        <f>_xll.Assistant.XL.MASQUERLIGNESI(OR(AND(D107=0,E107=0),F107=0))</f>
        <v/>
      </c>
    </row>
    <row r="108" spans="1:7" hidden="1" x14ac:dyDescent="0.2">
      <c r="A108" s="1" t="str">
        <f>_xll.Assistant.XL.MASQUERLIGNESI(OR(AND(D108=0,E108=0),F108=0))</f>
        <v/>
      </c>
    </row>
    <row r="109" spans="1:7" hidden="1" x14ac:dyDescent="0.2">
      <c r="A109" s="1" t="str">
        <f>_xll.Assistant.XL.MASQUERLIGNESI(OR(AND(D109=0,E109=0),F109=0))</f>
        <v/>
      </c>
    </row>
    <row r="110" spans="1:7" hidden="1" x14ac:dyDescent="0.2">
      <c r="A110" s="1" t="str">
        <f>_xll.Assistant.XL.MASQUERLIGNESI(OR(AND(D110=0,E110=0),F110=0))</f>
        <v/>
      </c>
    </row>
    <row r="111" spans="1:7" hidden="1" x14ac:dyDescent="0.2">
      <c r="A111" s="1" t="str">
        <f>_xll.Assistant.XL.MASQUERLIGNESI(OR(AND(D111=0,E111=0),F111=0))</f>
        <v/>
      </c>
    </row>
    <row r="112" spans="1:7" hidden="1" x14ac:dyDescent="0.2">
      <c r="A112" s="1" t="str">
        <f>_xll.Assistant.XL.MASQUERLIGNESI(OR(AND(D112=0,E112=0),F112=0))</f>
        <v/>
      </c>
    </row>
    <row r="113" spans="1:1" hidden="1" x14ac:dyDescent="0.2">
      <c r="A113" s="1" t="str">
        <f>_xll.Assistant.XL.MASQUERLIGNESI(OR(AND(D113=0,E113=0),F113=0))</f>
        <v/>
      </c>
    </row>
    <row r="114" spans="1:1" hidden="1" x14ac:dyDescent="0.2">
      <c r="A114" s="1" t="str">
        <f>_xll.Assistant.XL.MASQUERLIGNESI(OR(AND(D114=0,E114=0),F114=0))</f>
        <v/>
      </c>
    </row>
    <row r="115" spans="1:1" hidden="1" x14ac:dyDescent="0.2">
      <c r="A115" s="1" t="str">
        <f>_xll.Assistant.XL.MASQUERLIGNESI(OR(AND(D115=0,E115=0),F115=0))</f>
        <v/>
      </c>
    </row>
    <row r="116" spans="1:1" hidden="1" x14ac:dyDescent="0.2">
      <c r="A116" s="1" t="str">
        <f>_xll.Assistant.XL.MASQUERLIGNESI(OR(AND(D116=0,E116=0),F116=0))</f>
        <v/>
      </c>
    </row>
    <row r="117" spans="1:1" hidden="1" x14ac:dyDescent="0.2">
      <c r="A117" s="1" t="str">
        <f>_xll.Assistant.XL.MASQUERLIGNESI(OR(AND(D117=0,E117=0),F117=0))</f>
        <v/>
      </c>
    </row>
    <row r="118" spans="1:1" hidden="1" x14ac:dyDescent="0.2">
      <c r="A118" s="1" t="str">
        <f>_xll.Assistant.XL.MASQUERLIGNESI(OR(AND(D118=0,E118=0),F118=0))</f>
        <v/>
      </c>
    </row>
    <row r="119" spans="1:1" hidden="1" x14ac:dyDescent="0.2">
      <c r="A119" s="1" t="str">
        <f>_xll.Assistant.XL.MASQUERLIGNESI(OR(AND(D119=0,E119=0),F119=0))</f>
        <v/>
      </c>
    </row>
    <row r="120" spans="1:1" hidden="1" x14ac:dyDescent="0.2">
      <c r="A120" s="1" t="str">
        <f>_xll.Assistant.XL.MASQUERLIGNESI(OR(AND(D120=0,E120=0),F120=0))</f>
        <v/>
      </c>
    </row>
    <row r="121" spans="1:1" hidden="1" x14ac:dyDescent="0.2">
      <c r="A121" s="1" t="str">
        <f>_xll.Assistant.XL.MASQUERLIGNESI(OR(AND(D121=0,E121=0),F121=0))</f>
        <v/>
      </c>
    </row>
    <row r="122" spans="1:1" hidden="1" x14ac:dyDescent="0.2">
      <c r="A122" s="1" t="str">
        <f>_xll.Assistant.XL.MASQUERLIGNESI(OR(AND(D122=0,E122=0),F122=0))</f>
        <v/>
      </c>
    </row>
    <row r="123" spans="1:1" hidden="1" x14ac:dyDescent="0.2">
      <c r="A123" s="1" t="str">
        <f>_xll.Assistant.XL.MASQUERLIGNESI(OR(AND(D123=0,E123=0),F123=0))</f>
        <v/>
      </c>
    </row>
    <row r="124" spans="1:1" hidden="1" x14ac:dyDescent="0.2">
      <c r="A124" s="1" t="str">
        <f>_xll.Assistant.XL.MASQUERLIGNESI(OR(AND(D124=0,E124=0),F124=0))</f>
        <v/>
      </c>
    </row>
    <row r="125" spans="1:1" hidden="1" x14ac:dyDescent="0.2">
      <c r="A125" s="1" t="str">
        <f>_xll.Assistant.XL.MASQUERLIGNESI(OR(AND(D125=0,E125=0),F125=0))</f>
        <v/>
      </c>
    </row>
    <row r="126" spans="1:1" hidden="1" x14ac:dyDescent="0.2">
      <c r="A126" s="1" t="str">
        <f>_xll.Assistant.XL.MASQUERLIGNESI(OR(AND(D126=0,E126=0),F126=0))</f>
        <v/>
      </c>
    </row>
    <row r="127" spans="1:1" hidden="1" x14ac:dyDescent="0.2">
      <c r="A127" s="1" t="str">
        <f>_xll.Assistant.XL.MASQUERLIGNESI(OR(AND(D127=0,E127=0),F127=0))</f>
        <v/>
      </c>
    </row>
    <row r="128" spans="1:1" hidden="1" x14ac:dyDescent="0.2">
      <c r="A128" s="1" t="str">
        <f>_xll.Assistant.XL.MASQUERLIGNESI(OR(AND(D128=0,E128=0),F128=0))</f>
        <v/>
      </c>
    </row>
    <row r="129" spans="1:1" hidden="1" x14ac:dyDescent="0.2">
      <c r="A129" s="1" t="str">
        <f>_xll.Assistant.XL.MASQUERLIGNESI(OR(AND(D129=0,E129=0),F129=0))</f>
        <v/>
      </c>
    </row>
    <row r="130" spans="1:1" hidden="1" x14ac:dyDescent="0.2">
      <c r="A130" s="1" t="str">
        <f>_xll.Assistant.XL.MASQUERLIGNESI(OR(AND(D130=0,E130=0),F130=0))</f>
        <v/>
      </c>
    </row>
    <row r="131" spans="1:1" hidden="1" x14ac:dyDescent="0.2">
      <c r="A131" s="1" t="str">
        <f>_xll.Assistant.XL.MASQUERLIGNESI(OR(AND(D131=0,E131=0),F131=0))</f>
        <v/>
      </c>
    </row>
    <row r="132" spans="1:1" hidden="1" x14ac:dyDescent="0.2">
      <c r="A132" s="1" t="str">
        <f>_xll.Assistant.XL.MASQUERLIGNESI(OR(AND(D132=0,E132=0),F132=0))</f>
        <v/>
      </c>
    </row>
    <row r="133" spans="1:1" hidden="1" x14ac:dyDescent="0.2">
      <c r="A133" s="1" t="str">
        <f>_xll.Assistant.XL.MASQUERLIGNESI(OR(AND(D133=0,E133=0),F133=0))</f>
        <v/>
      </c>
    </row>
    <row r="134" spans="1:1" hidden="1" x14ac:dyDescent="0.2">
      <c r="A134" s="1" t="str">
        <f>_xll.Assistant.XL.MASQUERLIGNESI(OR(AND(D134=0,E134=0),F134=0))</f>
        <v/>
      </c>
    </row>
    <row r="135" spans="1:1" hidden="1" x14ac:dyDescent="0.2">
      <c r="A135" s="1" t="str">
        <f>_xll.Assistant.XL.MASQUERLIGNESI(OR(AND(D135=0,E135=0),F135=0))</f>
        <v/>
      </c>
    </row>
    <row r="136" spans="1:1" hidden="1" x14ac:dyDescent="0.2">
      <c r="A136" s="1" t="str">
        <f>_xll.Assistant.XL.MASQUERLIGNESI(OR(AND(D136=0,E136=0),F136=0))</f>
        <v/>
      </c>
    </row>
    <row r="137" spans="1:1" hidden="1" x14ac:dyDescent="0.2">
      <c r="A137" s="1" t="str">
        <f>_xll.Assistant.XL.MASQUERLIGNESI(OR(AND(D137=0,E137=0),F137=0))</f>
        <v/>
      </c>
    </row>
    <row r="138" spans="1:1" hidden="1" x14ac:dyDescent="0.2">
      <c r="A138" s="1" t="str">
        <f>_xll.Assistant.XL.MASQUERLIGNESI(OR(AND(D138=0,E138=0),F138=0))</f>
        <v/>
      </c>
    </row>
    <row r="139" spans="1:1" hidden="1" x14ac:dyDescent="0.2">
      <c r="A139" s="1" t="str">
        <f>_xll.Assistant.XL.MASQUERLIGNESI(OR(AND(D139=0,E139=0),F139=0))</f>
        <v/>
      </c>
    </row>
    <row r="140" spans="1:1" hidden="1" x14ac:dyDescent="0.2">
      <c r="A140" s="1" t="str">
        <f>_xll.Assistant.XL.MASQUERLIGNESI(OR(AND(D140=0,E140=0),F140=0))</f>
        <v/>
      </c>
    </row>
    <row r="141" spans="1:1" hidden="1" x14ac:dyDescent="0.2">
      <c r="A141" s="1" t="str">
        <f>_xll.Assistant.XL.MASQUERLIGNESI(OR(AND(D141=0,E141=0),F141=0))</f>
        <v/>
      </c>
    </row>
    <row r="142" spans="1:1" hidden="1" x14ac:dyDescent="0.2">
      <c r="A142" s="1" t="str">
        <f>_xll.Assistant.XL.MASQUERLIGNESI(OR(AND(D142=0,E142=0),F142=0))</f>
        <v/>
      </c>
    </row>
    <row r="143" spans="1:1" hidden="1" x14ac:dyDescent="0.2">
      <c r="A143" s="1" t="str">
        <f>_xll.Assistant.XL.MASQUERLIGNESI(OR(AND(D143=0,E143=0),F143=0))</f>
        <v/>
      </c>
    </row>
    <row r="144" spans="1:1" hidden="1" x14ac:dyDescent="0.2">
      <c r="A144" s="1" t="str">
        <f>_xll.Assistant.XL.MASQUERLIGNESI(OR(AND(D144=0,E144=0),F144=0))</f>
        <v/>
      </c>
    </row>
    <row r="145" spans="1:1" hidden="1" x14ac:dyDescent="0.2">
      <c r="A145" s="1" t="str">
        <f>_xll.Assistant.XL.MASQUERLIGNESI(OR(AND(D145=0,E145=0),F145=0))</f>
        <v/>
      </c>
    </row>
    <row r="146" spans="1:1" hidden="1" x14ac:dyDescent="0.2">
      <c r="A146" s="1" t="str">
        <f>_xll.Assistant.XL.MASQUERLIGNESI(OR(AND(D146=0,E146=0),F146=0))</f>
        <v/>
      </c>
    </row>
    <row r="147" spans="1:1" hidden="1" x14ac:dyDescent="0.2">
      <c r="A147" s="1" t="str">
        <f>_xll.Assistant.XL.MASQUERLIGNESI(OR(AND(D147=0,E147=0),F147=0))</f>
        <v/>
      </c>
    </row>
    <row r="148" spans="1:1" hidden="1" x14ac:dyDescent="0.2">
      <c r="A148" s="1" t="str">
        <f>_xll.Assistant.XL.MASQUERLIGNESI(OR(AND(D148=0,E148=0),F148=0))</f>
        <v/>
      </c>
    </row>
    <row r="149" spans="1:1" hidden="1" x14ac:dyDescent="0.2">
      <c r="A149" s="1" t="str">
        <f>_xll.Assistant.XL.MASQUERLIGNESI(OR(AND(D149=0,E149=0),F149=0))</f>
        <v/>
      </c>
    </row>
    <row r="150" spans="1:1" hidden="1" x14ac:dyDescent="0.2">
      <c r="A150" s="1" t="str">
        <f>_xll.Assistant.XL.MASQUERLIGNESI(OR(AND(D150=0,E150=0),F150=0))</f>
        <v/>
      </c>
    </row>
    <row r="151" spans="1:1" hidden="1" x14ac:dyDescent="0.2">
      <c r="A151" s="1" t="str">
        <f>_xll.Assistant.XL.MASQUERLIGNESI(OR(AND(D151=0,E151=0),F151=0))</f>
        <v/>
      </c>
    </row>
    <row r="152" spans="1:1" hidden="1" x14ac:dyDescent="0.2">
      <c r="A152" s="1" t="str">
        <f>_xll.Assistant.XL.MASQUERLIGNESI(OR(AND(D152=0,E152=0),F152=0))</f>
        <v/>
      </c>
    </row>
    <row r="153" spans="1:1" hidden="1" x14ac:dyDescent="0.2">
      <c r="A153" s="1" t="str">
        <f>_xll.Assistant.XL.MASQUERLIGNESI(OR(AND(D153=0,E153=0),F153=0))</f>
        <v/>
      </c>
    </row>
    <row r="154" spans="1:1" hidden="1" x14ac:dyDescent="0.2">
      <c r="A154" s="1" t="str">
        <f>_xll.Assistant.XL.MASQUERLIGNESI(OR(AND(D154=0,E154=0),F154=0))</f>
        <v/>
      </c>
    </row>
    <row r="155" spans="1:1" hidden="1" x14ac:dyDescent="0.2">
      <c r="A155" s="1" t="str">
        <f>_xll.Assistant.XL.MASQUERLIGNESI(OR(AND(D155=0,E155=0),F155=0))</f>
        <v/>
      </c>
    </row>
    <row r="156" spans="1:1" hidden="1" x14ac:dyDescent="0.2">
      <c r="A156" s="1" t="str">
        <f>_xll.Assistant.XL.MASQUERLIGNESI(OR(AND(D156=0,E156=0),F156=0))</f>
        <v/>
      </c>
    </row>
    <row r="157" spans="1:1" hidden="1" x14ac:dyDescent="0.2">
      <c r="A157" s="1" t="str">
        <f>_xll.Assistant.XL.MASQUERLIGNESI(OR(AND(D157=0,E157=0),F157=0))</f>
        <v/>
      </c>
    </row>
    <row r="158" spans="1:1" hidden="1" x14ac:dyDescent="0.2">
      <c r="A158" s="1" t="str">
        <f>_xll.Assistant.XL.MASQUERLIGNESI(OR(AND(D158=0,E158=0),F158=0))</f>
        <v/>
      </c>
    </row>
    <row r="159" spans="1:1" hidden="1" x14ac:dyDescent="0.2">
      <c r="A159" s="1" t="str">
        <f>_xll.Assistant.XL.MASQUERLIGNESI(OR(AND(D159=0,E159=0),F159=0))</f>
        <v/>
      </c>
    </row>
    <row r="160" spans="1:1" hidden="1" x14ac:dyDescent="0.2">
      <c r="A160" s="1" t="str">
        <f>_xll.Assistant.XL.MASQUERLIGNESI(OR(AND(D160=0,E160=0),F160=0))</f>
        <v/>
      </c>
    </row>
    <row r="161" spans="1:1" hidden="1" x14ac:dyDescent="0.2">
      <c r="A161" s="1" t="str">
        <f>_xll.Assistant.XL.MASQUERLIGNESI(OR(AND(D161=0,E161=0),F161=0))</f>
        <v/>
      </c>
    </row>
    <row r="162" spans="1:1" hidden="1" x14ac:dyDescent="0.2">
      <c r="A162" s="1" t="str">
        <f>_xll.Assistant.XL.MASQUERLIGNESI(OR(AND(D162=0,E162=0),F162=0))</f>
        <v/>
      </c>
    </row>
    <row r="163" spans="1:1" hidden="1" x14ac:dyDescent="0.2">
      <c r="A163" s="1" t="str">
        <f>_xll.Assistant.XL.MASQUERLIGNESI(OR(AND(D163=0,E163=0),F163=0))</f>
        <v/>
      </c>
    </row>
    <row r="164" spans="1:1" hidden="1" x14ac:dyDescent="0.2">
      <c r="A164" s="1" t="str">
        <f>_xll.Assistant.XL.MASQUERLIGNESI(OR(AND(D164=0,E164=0),F164=0))</f>
        <v/>
      </c>
    </row>
    <row r="165" spans="1:1" hidden="1" x14ac:dyDescent="0.2">
      <c r="A165" s="1" t="str">
        <f>_xll.Assistant.XL.MASQUERLIGNESI(OR(AND(D165=0,E165=0),F165=0))</f>
        <v/>
      </c>
    </row>
    <row r="166" spans="1:1" hidden="1" x14ac:dyDescent="0.2">
      <c r="A166" s="1" t="str">
        <f>_xll.Assistant.XL.MASQUERLIGNESI(OR(AND(D166=0,E166=0),F166=0))</f>
        <v/>
      </c>
    </row>
    <row r="167" spans="1:1" hidden="1" x14ac:dyDescent="0.2">
      <c r="A167" s="1" t="str">
        <f>_xll.Assistant.XL.MASQUERLIGNESI(OR(AND(D167=0,E167=0),F167=0))</f>
        <v/>
      </c>
    </row>
    <row r="168" spans="1:1" hidden="1" x14ac:dyDescent="0.2">
      <c r="A168" s="1" t="str">
        <f>_xll.Assistant.XL.MASQUERLIGNESI(OR(AND(D168=0,E168=0),F168=0))</f>
        <v/>
      </c>
    </row>
    <row r="169" spans="1:1" hidden="1" x14ac:dyDescent="0.2">
      <c r="A169" s="1" t="str">
        <f>_xll.Assistant.XL.MASQUERLIGNESI(OR(AND(D169=0,E169=0),F169=0))</f>
        <v/>
      </c>
    </row>
    <row r="170" spans="1:1" hidden="1" x14ac:dyDescent="0.2">
      <c r="A170" s="1" t="str">
        <f>_xll.Assistant.XL.MASQUERLIGNESI(OR(AND(D170=0,E170=0),F170=0))</f>
        <v/>
      </c>
    </row>
    <row r="171" spans="1:1" hidden="1" x14ac:dyDescent="0.2">
      <c r="A171" s="1" t="str">
        <f>_xll.Assistant.XL.MASQUERLIGNESI(OR(AND(D171=0,E171=0),F171=0))</f>
        <v/>
      </c>
    </row>
    <row r="172" spans="1:1" hidden="1" x14ac:dyDescent="0.2">
      <c r="A172" s="1" t="str">
        <f>_xll.Assistant.XL.MASQUERLIGNESI(OR(AND(D172=0,E172=0),F172=0))</f>
        <v/>
      </c>
    </row>
    <row r="173" spans="1:1" hidden="1" x14ac:dyDescent="0.2">
      <c r="A173" s="1" t="str">
        <f>_xll.Assistant.XL.MASQUERLIGNESI(OR(AND(D173=0,E173=0),F173=0))</f>
        <v/>
      </c>
    </row>
    <row r="174" spans="1:1" hidden="1" x14ac:dyDescent="0.2">
      <c r="A174" s="1" t="str">
        <f>_xll.Assistant.XL.MASQUERLIGNESI(OR(AND(D174=0,E174=0),F174=0))</f>
        <v/>
      </c>
    </row>
    <row r="175" spans="1:1" hidden="1" x14ac:dyDescent="0.2">
      <c r="A175" s="1" t="str">
        <f>_xll.Assistant.XL.MASQUERLIGNESI(OR(AND(D175=0,E175=0),F175=0))</f>
        <v/>
      </c>
    </row>
    <row r="176" spans="1:1" hidden="1" x14ac:dyDescent="0.2">
      <c r="A176" s="1" t="str">
        <f>_xll.Assistant.XL.MASQUERLIGNESI(OR(AND(D176=0,E176=0),F176=0))</f>
        <v/>
      </c>
    </row>
    <row r="177" spans="1:1" hidden="1" x14ac:dyDescent="0.2">
      <c r="A177" s="1" t="str">
        <f>_xll.Assistant.XL.MASQUERLIGNESI(OR(AND(D177=0,E177=0),F177=0))</f>
        <v/>
      </c>
    </row>
    <row r="178" spans="1:1" hidden="1" x14ac:dyDescent="0.2">
      <c r="A178" s="1" t="str">
        <f>_xll.Assistant.XL.MASQUERLIGNESI(OR(AND(D178=0,E178=0),F178=0))</f>
        <v/>
      </c>
    </row>
    <row r="179" spans="1:1" hidden="1" x14ac:dyDescent="0.2">
      <c r="A179" s="1" t="str">
        <f>_xll.Assistant.XL.MASQUERLIGNESI(OR(AND(D179=0,E179=0),F179=0))</f>
        <v/>
      </c>
    </row>
    <row r="180" spans="1:1" hidden="1" x14ac:dyDescent="0.2">
      <c r="A180" s="1" t="str">
        <f>_xll.Assistant.XL.MASQUERLIGNESI(OR(AND(D180=0,E180=0),F180=0))</f>
        <v/>
      </c>
    </row>
    <row r="181" spans="1:1" hidden="1" x14ac:dyDescent="0.2">
      <c r="A181" s="1" t="str">
        <f>_xll.Assistant.XL.MASQUERLIGNESI(OR(AND(D181=0,E181=0),F181=0))</f>
        <v/>
      </c>
    </row>
    <row r="182" spans="1:1" hidden="1" x14ac:dyDescent="0.2">
      <c r="A182" s="1" t="str">
        <f>_xll.Assistant.XL.MASQUERLIGNESI(OR(AND(D182=0,E182=0),F182=0))</f>
        <v/>
      </c>
    </row>
    <row r="183" spans="1:1" hidden="1" x14ac:dyDescent="0.2">
      <c r="A183" s="1" t="str">
        <f>_xll.Assistant.XL.MASQUERLIGNESI(OR(AND(D183=0,E183=0),F183=0))</f>
        <v/>
      </c>
    </row>
    <row r="184" spans="1:1" hidden="1" x14ac:dyDescent="0.2">
      <c r="A184" s="1" t="str">
        <f>_xll.Assistant.XL.MASQUERLIGNESI(OR(AND(D184=0,E184=0),F184=0))</f>
        <v/>
      </c>
    </row>
    <row r="185" spans="1:1" hidden="1" x14ac:dyDescent="0.2">
      <c r="A185" s="1" t="str">
        <f>_xll.Assistant.XL.MASQUERLIGNESI(OR(AND(D185=0,E185=0),F185=0))</f>
        <v/>
      </c>
    </row>
    <row r="186" spans="1:1" hidden="1" x14ac:dyDescent="0.2">
      <c r="A186" s="1" t="str">
        <f>_xll.Assistant.XL.MASQUERLIGNESI(OR(AND(D186=0,E186=0),F186=0))</f>
        <v/>
      </c>
    </row>
    <row r="187" spans="1:1" hidden="1" x14ac:dyDescent="0.2">
      <c r="A187" s="1" t="str">
        <f>_xll.Assistant.XL.MASQUERLIGNESI(OR(AND(D187=0,E187=0),F187=0))</f>
        <v/>
      </c>
    </row>
    <row r="188" spans="1:1" hidden="1" x14ac:dyDescent="0.2">
      <c r="A188" s="1" t="str">
        <f>_xll.Assistant.XL.MASQUERLIGNESI(OR(AND(D188=0,E188=0),F188=0))</f>
        <v/>
      </c>
    </row>
    <row r="189" spans="1:1" hidden="1" x14ac:dyDescent="0.2">
      <c r="A189" s="1" t="str">
        <f>_xll.Assistant.XL.MASQUERLIGNESI(OR(AND(D189=0,E189=0),F189=0))</f>
        <v/>
      </c>
    </row>
    <row r="190" spans="1:1" hidden="1" x14ac:dyDescent="0.2">
      <c r="A190" s="1" t="str">
        <f>_xll.Assistant.XL.MASQUERLIGNESI(OR(AND(D190=0,E190=0),F190=0))</f>
        <v/>
      </c>
    </row>
    <row r="191" spans="1:1" hidden="1" x14ac:dyDescent="0.2">
      <c r="A191" s="1" t="str">
        <f>_xll.Assistant.XL.MASQUERLIGNESI(OR(AND(D191=0,E191=0),F191=0))</f>
        <v/>
      </c>
    </row>
    <row r="192" spans="1:1" hidden="1" x14ac:dyDescent="0.2">
      <c r="A192" s="1" t="str">
        <f>_xll.Assistant.XL.MASQUERLIGNESI(OR(AND(D192=0,E192=0),F192=0))</f>
        <v/>
      </c>
    </row>
    <row r="193" spans="1:1" hidden="1" x14ac:dyDescent="0.2">
      <c r="A193" s="1" t="str">
        <f>_xll.Assistant.XL.MASQUERLIGNESI(OR(AND(D193=0,E193=0),F193=0))</f>
        <v/>
      </c>
    </row>
    <row r="194" spans="1:1" hidden="1" x14ac:dyDescent="0.2">
      <c r="A194" s="1" t="str">
        <f>_xll.Assistant.XL.MASQUERLIGNESI(OR(AND(D194=0,E194=0),F194=0))</f>
        <v/>
      </c>
    </row>
    <row r="195" spans="1:1" hidden="1" x14ac:dyDescent="0.2">
      <c r="A195" s="1" t="str">
        <f>_xll.Assistant.XL.MASQUERLIGNESI(OR(AND(D195=0,E195=0),F195=0))</f>
        <v/>
      </c>
    </row>
    <row r="196" spans="1:1" hidden="1" x14ac:dyDescent="0.2">
      <c r="A196" s="1" t="str">
        <f>_xll.Assistant.XL.MASQUERLIGNESI(OR(AND(D196=0,E196=0),F196=0))</f>
        <v/>
      </c>
    </row>
    <row r="197" spans="1:1" hidden="1" x14ac:dyDescent="0.2">
      <c r="A197" s="1" t="str">
        <f>_xll.Assistant.XL.MASQUERLIGNESI(OR(AND(D197=0,E197=0),F197=0))</f>
        <v/>
      </c>
    </row>
    <row r="198" spans="1:1" hidden="1" x14ac:dyDescent="0.2">
      <c r="A198" s="1" t="str">
        <f>_xll.Assistant.XL.MASQUERLIGNESI(OR(AND(D198=0,E198=0),F198=0))</f>
        <v/>
      </c>
    </row>
    <row r="199" spans="1:1" hidden="1" x14ac:dyDescent="0.2">
      <c r="A199" s="1" t="str">
        <f>_xll.Assistant.XL.MASQUERLIGNESI(OR(AND(D199=0,E199=0),F199=0))</f>
        <v/>
      </c>
    </row>
    <row r="200" spans="1:1" hidden="1" x14ac:dyDescent="0.2">
      <c r="A200" s="1" t="str">
        <f>_xll.Assistant.XL.MASQUERLIGNESI(OR(AND(D200=0,E200=0),F200=0))</f>
        <v/>
      </c>
    </row>
    <row r="201" spans="1:1" hidden="1" x14ac:dyDescent="0.2">
      <c r="A201" s="1" t="str">
        <f>_xll.Assistant.XL.MASQUERLIGNESI(OR(AND(D201=0,E201=0),F201=0))</f>
        <v/>
      </c>
    </row>
    <row r="202" spans="1:1" hidden="1" x14ac:dyDescent="0.2">
      <c r="A202" s="1" t="str">
        <f>_xll.Assistant.XL.MASQUERLIGNESI(OR(AND(D202=0,E202=0),F202=0))</f>
        <v/>
      </c>
    </row>
    <row r="203" spans="1:1" hidden="1" x14ac:dyDescent="0.2">
      <c r="A203" s="1" t="str">
        <f>_xll.Assistant.XL.MASQUERLIGNESI(OR(AND(D203=0,E203=0),F203=0))</f>
        <v/>
      </c>
    </row>
    <row r="204" spans="1:1" hidden="1" x14ac:dyDescent="0.2">
      <c r="A204" s="1" t="str">
        <f>_xll.Assistant.XL.MASQUERLIGNESI(OR(AND(D204=0,E204=0),F204=0))</f>
        <v/>
      </c>
    </row>
    <row r="205" spans="1:1" hidden="1" x14ac:dyDescent="0.2">
      <c r="A205" s="1" t="str">
        <f>_xll.Assistant.XL.MASQUERLIGNESI(OR(AND(D205=0,E205=0),F205=0))</f>
        <v/>
      </c>
    </row>
    <row r="206" spans="1:1" hidden="1" x14ac:dyDescent="0.2">
      <c r="A206" s="1" t="str">
        <f>_xll.Assistant.XL.MASQUERLIGNESI(OR(AND(D206=0,E206=0),F206=0))</f>
        <v/>
      </c>
    </row>
    <row r="207" spans="1:1" hidden="1" x14ac:dyDescent="0.2">
      <c r="A207" s="1" t="str">
        <f>_xll.Assistant.XL.MASQUERLIGNESI(OR(AND(D207=0,E207=0),F207=0))</f>
        <v/>
      </c>
    </row>
    <row r="208" spans="1:1" hidden="1" x14ac:dyDescent="0.2">
      <c r="A208" s="1" t="str">
        <f>_xll.Assistant.XL.MASQUERLIGNESI(OR(AND(D208=0,E208=0),F208=0))</f>
        <v/>
      </c>
    </row>
    <row r="209" spans="1:1" hidden="1" x14ac:dyDescent="0.2">
      <c r="A209" s="1" t="str">
        <f>_xll.Assistant.XL.MASQUERLIGNESI(OR(AND(D209=0,E209=0),F209=0))</f>
        <v/>
      </c>
    </row>
    <row r="210" spans="1:1" hidden="1" x14ac:dyDescent="0.2">
      <c r="A210" s="1" t="str">
        <f>_xll.Assistant.XL.MASQUERLIGNESI(OR(AND(D210=0,E210=0),F210=0))</f>
        <v/>
      </c>
    </row>
    <row r="211" spans="1:1" hidden="1" x14ac:dyDescent="0.2">
      <c r="A211" s="1" t="str">
        <f>_xll.Assistant.XL.MASQUERLIGNESI(OR(AND(D211=0,E211=0),F211=0))</f>
        <v/>
      </c>
    </row>
    <row r="212" spans="1:1" hidden="1" x14ac:dyDescent="0.2">
      <c r="A212" s="1" t="str">
        <f>_xll.Assistant.XL.MASQUERLIGNESI(OR(AND(D212=0,E212=0),F212=0))</f>
        <v/>
      </c>
    </row>
    <row r="213" spans="1:1" hidden="1" x14ac:dyDescent="0.2">
      <c r="A213" s="1" t="str">
        <f>_xll.Assistant.XL.MASQUERLIGNESI(OR(AND(D213=0,E213=0),F213=0))</f>
        <v/>
      </c>
    </row>
    <row r="214" spans="1:1" hidden="1" x14ac:dyDescent="0.2">
      <c r="A214" s="1" t="str">
        <f>_xll.Assistant.XL.MASQUERLIGNESI(OR(AND(D214=0,E214=0),F214=0))</f>
        <v/>
      </c>
    </row>
    <row r="215" spans="1:1" hidden="1" x14ac:dyDescent="0.2">
      <c r="A215" s="1" t="str">
        <f>_xll.Assistant.XL.MASQUERLIGNESI(OR(AND(D215=0,E215=0),F215=0))</f>
        <v/>
      </c>
    </row>
    <row r="216" spans="1:1" hidden="1" x14ac:dyDescent="0.2">
      <c r="A216" s="1" t="str">
        <f>_xll.Assistant.XL.MASQUERLIGNESI(OR(AND(D216=0,E216=0),F216=0))</f>
        <v/>
      </c>
    </row>
    <row r="217" spans="1:1" hidden="1" x14ac:dyDescent="0.2">
      <c r="A217" s="1" t="str">
        <f>_xll.Assistant.XL.MASQUERLIGNESI(OR(AND(D217=0,E217=0),F217=0))</f>
        <v/>
      </c>
    </row>
    <row r="218" spans="1:1" hidden="1" x14ac:dyDescent="0.2">
      <c r="A218" s="1" t="str">
        <f>_xll.Assistant.XL.MASQUERLIGNESI(OR(AND(D218=0,E218=0),F218=0))</f>
        <v/>
      </c>
    </row>
    <row r="219" spans="1:1" hidden="1" x14ac:dyDescent="0.2">
      <c r="A219" s="1" t="str">
        <f>_xll.Assistant.XL.MASQUERLIGNESI(OR(AND(D219=0,E219=0),F219=0))</f>
        <v/>
      </c>
    </row>
    <row r="220" spans="1:1" hidden="1" x14ac:dyDescent="0.2">
      <c r="A220" s="1" t="str">
        <f>_xll.Assistant.XL.MASQUERLIGNESI(OR(AND(D220=0,E220=0),F220=0))</f>
        <v/>
      </c>
    </row>
    <row r="221" spans="1:1" hidden="1" x14ac:dyDescent="0.2">
      <c r="A221" s="1" t="str">
        <f>_xll.Assistant.XL.MASQUERLIGNESI(OR(AND(D221=0,E221=0),F221=0))</f>
        <v/>
      </c>
    </row>
    <row r="222" spans="1:1" hidden="1" x14ac:dyDescent="0.2">
      <c r="A222" s="1" t="str">
        <f>_xll.Assistant.XL.MASQUERLIGNESI(OR(AND(D222=0,E222=0),F222=0))</f>
        <v/>
      </c>
    </row>
    <row r="223" spans="1:1" hidden="1" x14ac:dyDescent="0.2">
      <c r="A223" s="1" t="str">
        <f>_xll.Assistant.XL.MASQUERLIGNESI(OR(AND(D223=0,E223=0),F223=0))</f>
        <v/>
      </c>
    </row>
    <row r="224" spans="1:1" hidden="1" x14ac:dyDescent="0.2">
      <c r="A224" s="1" t="str">
        <f>_xll.Assistant.XL.MASQUERLIGNESI(OR(AND(D224=0,E224=0),F224=0))</f>
        <v/>
      </c>
    </row>
    <row r="225" spans="1:1" hidden="1" x14ac:dyDescent="0.2">
      <c r="A225" s="1" t="str">
        <f>_xll.Assistant.XL.MASQUERLIGNESI(OR(AND(D225=0,E225=0),F225=0))</f>
        <v/>
      </c>
    </row>
    <row r="226" spans="1:1" hidden="1" x14ac:dyDescent="0.2">
      <c r="A226" s="1" t="str">
        <f>_xll.Assistant.XL.MASQUERLIGNESI(OR(AND(D226=0,E226=0),F226=0))</f>
        <v/>
      </c>
    </row>
    <row r="227" spans="1:1" hidden="1" x14ac:dyDescent="0.2">
      <c r="A227" s="1" t="str">
        <f>_xll.Assistant.XL.MASQUERLIGNESI(OR(AND(D227=0,E227=0),F227=0))</f>
        <v/>
      </c>
    </row>
    <row r="228" spans="1:1" hidden="1" x14ac:dyDescent="0.2">
      <c r="A228" s="1" t="str">
        <f>_xll.Assistant.XL.MASQUERLIGNESI(OR(AND(D228=0,E228=0),F228=0))</f>
        <v/>
      </c>
    </row>
    <row r="229" spans="1:1" hidden="1" x14ac:dyDescent="0.2">
      <c r="A229" s="1" t="str">
        <f>_xll.Assistant.XL.MASQUERLIGNESI(OR(AND(D229=0,E229=0),F229=0))</f>
        <v/>
      </c>
    </row>
    <row r="230" spans="1:1" hidden="1" x14ac:dyDescent="0.2">
      <c r="A230" s="1" t="str">
        <f>_xll.Assistant.XL.MASQUERLIGNESI(OR(AND(D230=0,E230=0),F230=0))</f>
        <v/>
      </c>
    </row>
    <row r="231" spans="1:1" hidden="1" x14ac:dyDescent="0.2">
      <c r="A231" s="1" t="str">
        <f>_xll.Assistant.XL.MASQUERLIGNESI(OR(AND(D231=0,E231=0),F231=0))</f>
        <v/>
      </c>
    </row>
    <row r="232" spans="1:1" hidden="1" x14ac:dyDescent="0.2">
      <c r="A232" s="1" t="str">
        <f>_xll.Assistant.XL.MASQUERLIGNESI(OR(AND(D232=0,E232=0),F232=0))</f>
        <v/>
      </c>
    </row>
    <row r="233" spans="1:1" hidden="1" x14ac:dyDescent="0.2">
      <c r="A233" s="1" t="str">
        <f>_xll.Assistant.XL.MASQUERLIGNESI(OR(AND(D233=0,E233=0),F233=0))</f>
        <v/>
      </c>
    </row>
    <row r="234" spans="1:1" hidden="1" x14ac:dyDescent="0.2">
      <c r="A234" s="1" t="str">
        <f>_xll.Assistant.XL.MASQUERLIGNESI(OR(AND(D234=0,E234=0),F234=0))</f>
        <v/>
      </c>
    </row>
    <row r="235" spans="1:1" hidden="1" x14ac:dyDescent="0.2">
      <c r="A235" s="1" t="str">
        <f>_xll.Assistant.XL.MASQUERLIGNESI(OR(AND(D235=0,E235=0),F235=0))</f>
        <v/>
      </c>
    </row>
    <row r="236" spans="1:1" hidden="1" x14ac:dyDescent="0.2">
      <c r="A236" s="1" t="str">
        <f>_xll.Assistant.XL.MASQUERLIGNESI(OR(AND(D236=0,E236=0),F236=0))</f>
        <v/>
      </c>
    </row>
    <row r="237" spans="1:1" hidden="1" x14ac:dyDescent="0.2">
      <c r="A237" s="1" t="str">
        <f>_xll.Assistant.XL.MASQUERLIGNESI(OR(AND(D237=0,E237=0),F237=0))</f>
        <v/>
      </c>
    </row>
    <row r="238" spans="1:1" hidden="1" x14ac:dyDescent="0.2">
      <c r="A238" s="1" t="str">
        <f>_xll.Assistant.XL.MASQUERLIGNESI(OR(AND(D238=0,E238=0),F238=0))</f>
        <v/>
      </c>
    </row>
    <row r="239" spans="1:1" hidden="1" x14ac:dyDescent="0.2">
      <c r="A239" s="1" t="str">
        <f>_xll.Assistant.XL.MASQUERLIGNESI(OR(AND(D239=0,E239=0),F239=0))</f>
        <v/>
      </c>
    </row>
    <row r="240" spans="1:1" hidden="1" x14ac:dyDescent="0.2">
      <c r="A240" s="1" t="str">
        <f>_xll.Assistant.XL.MASQUERLIGNESI(OR(AND(D240=0,E240=0),F240=0))</f>
        <v/>
      </c>
    </row>
    <row r="241" spans="1:1" hidden="1" x14ac:dyDescent="0.2">
      <c r="A241" s="1" t="str">
        <f>_xll.Assistant.XL.MASQUERLIGNESI(OR(AND(D241=0,E241=0),F241=0))</f>
        <v/>
      </c>
    </row>
    <row r="242" spans="1:1" hidden="1" x14ac:dyDescent="0.2">
      <c r="A242" s="1" t="str">
        <f>_xll.Assistant.XL.MASQUERLIGNESI(OR(AND(D242=0,E242=0),F242=0))</f>
        <v/>
      </c>
    </row>
    <row r="243" spans="1:1" hidden="1" x14ac:dyDescent="0.2">
      <c r="A243" s="1" t="str">
        <f>_xll.Assistant.XL.MASQUERLIGNESI(OR(AND(D243=0,E243=0),F243=0))</f>
        <v/>
      </c>
    </row>
    <row r="244" spans="1:1" hidden="1" x14ac:dyDescent="0.2">
      <c r="A244" s="1" t="str">
        <f>_xll.Assistant.XL.MASQUERLIGNESI(OR(AND(D244=0,E244=0),F244=0))</f>
        <v/>
      </c>
    </row>
    <row r="245" spans="1:1" hidden="1" x14ac:dyDescent="0.2">
      <c r="A245" s="1" t="str">
        <f>_xll.Assistant.XL.MASQUERLIGNESI(OR(AND(D245=0,E245=0),F245=0))</f>
        <v/>
      </c>
    </row>
    <row r="246" spans="1:1" hidden="1" x14ac:dyDescent="0.2">
      <c r="A246" s="1" t="str">
        <f>_xll.Assistant.XL.MASQUERLIGNESI(OR(AND(D246=0,E246=0),F246=0))</f>
        <v/>
      </c>
    </row>
    <row r="247" spans="1:1" hidden="1" x14ac:dyDescent="0.2">
      <c r="A247" s="1" t="str">
        <f>_xll.Assistant.XL.MASQUERLIGNESI(OR(AND(D247=0,E247=0),F247=0))</f>
        <v/>
      </c>
    </row>
    <row r="248" spans="1:1" hidden="1" x14ac:dyDescent="0.2">
      <c r="A248" s="1" t="str">
        <f>_xll.Assistant.XL.MASQUERLIGNESI(OR(AND(D248=0,E248=0),F248=0))</f>
        <v/>
      </c>
    </row>
    <row r="249" spans="1:1" hidden="1" x14ac:dyDescent="0.2">
      <c r="A249" s="1" t="str">
        <f>_xll.Assistant.XL.MASQUERLIGNESI(OR(AND(D249=0,E249=0),F249=0))</f>
        <v/>
      </c>
    </row>
    <row r="250" spans="1:1" hidden="1" x14ac:dyDescent="0.2">
      <c r="A250" s="1" t="str">
        <f>_xll.Assistant.XL.MASQUERLIGNESI(OR(AND(D250=0,E250=0),F250=0))</f>
        <v/>
      </c>
    </row>
    <row r="251" spans="1:1" hidden="1" x14ac:dyDescent="0.2">
      <c r="A251" s="1" t="str">
        <f>_xll.Assistant.XL.MASQUERLIGNESI(OR(AND(D251=0,E251=0),F251=0))</f>
        <v/>
      </c>
    </row>
    <row r="252" spans="1:1" hidden="1" x14ac:dyDescent="0.2">
      <c r="A252" s="1" t="str">
        <f>_xll.Assistant.XL.MASQUERLIGNESI(OR(AND(D252=0,E252=0),F252=0))</f>
        <v/>
      </c>
    </row>
    <row r="253" spans="1:1" hidden="1" x14ac:dyDescent="0.2">
      <c r="A253" s="1" t="str">
        <f>_xll.Assistant.XL.MASQUERLIGNESI(OR(AND(D253=0,E253=0),F253=0))</f>
        <v/>
      </c>
    </row>
    <row r="254" spans="1:1" hidden="1" x14ac:dyDescent="0.2">
      <c r="A254" s="1" t="str">
        <f>_xll.Assistant.XL.MASQUERLIGNESI(OR(AND(D254=0,E254=0),F254=0))</f>
        <v/>
      </c>
    </row>
    <row r="255" spans="1:1" hidden="1" x14ac:dyDescent="0.2">
      <c r="A255" s="1" t="str">
        <f>_xll.Assistant.XL.MASQUERLIGNESI(OR(AND(D255=0,E255=0),F255=0))</f>
        <v/>
      </c>
    </row>
    <row r="256" spans="1:1" hidden="1" x14ac:dyDescent="0.2">
      <c r="A256" s="1" t="str">
        <f>_xll.Assistant.XL.MASQUERLIGNESI(OR(AND(D256=0,E256=0),F256=0))</f>
        <v/>
      </c>
    </row>
    <row r="257" spans="1:1" hidden="1" x14ac:dyDescent="0.2">
      <c r="A257" s="1" t="str">
        <f>_xll.Assistant.XL.MASQUERLIGNESI(OR(AND(D257=0,E257=0),F257=0))</f>
        <v/>
      </c>
    </row>
    <row r="258" spans="1:1" hidden="1" x14ac:dyDescent="0.2">
      <c r="A258" s="1" t="str">
        <f>_xll.Assistant.XL.MASQUERLIGNESI(OR(AND(D258=0,E258=0),F258=0))</f>
        <v/>
      </c>
    </row>
    <row r="259" spans="1:1" hidden="1" x14ac:dyDescent="0.2">
      <c r="A259" s="1" t="str">
        <f>_xll.Assistant.XL.MASQUERLIGNESI(OR(AND(D259=0,E259=0),F259=0))</f>
        <v/>
      </c>
    </row>
    <row r="260" spans="1:1" hidden="1" x14ac:dyDescent="0.2">
      <c r="A260" s="1" t="str">
        <f>_xll.Assistant.XL.MASQUERLIGNESI(OR(AND(D260=0,E260=0),F260=0))</f>
        <v/>
      </c>
    </row>
    <row r="261" spans="1:1" hidden="1" x14ac:dyDescent="0.2">
      <c r="A261" s="1" t="str">
        <f>_xll.Assistant.XL.MASQUERLIGNESI(OR(AND(D261=0,E261=0),F261=0))</f>
        <v/>
      </c>
    </row>
    <row r="262" spans="1:1" hidden="1" x14ac:dyDescent="0.2">
      <c r="A262" s="1" t="str">
        <f>_xll.Assistant.XL.MASQUERLIGNESI(OR(AND(D262=0,E262=0),F262=0))</f>
        <v/>
      </c>
    </row>
    <row r="263" spans="1:1" hidden="1" x14ac:dyDescent="0.2">
      <c r="A263" s="1" t="str">
        <f>_xll.Assistant.XL.MASQUERLIGNESI(OR(AND(D263=0,E263=0),F263=0))</f>
        <v/>
      </c>
    </row>
    <row r="264" spans="1:1" hidden="1" x14ac:dyDescent="0.2">
      <c r="A264" s="1" t="str">
        <f>_xll.Assistant.XL.MASQUERLIGNESI(OR(AND(D264=0,E264=0),F264=0))</f>
        <v/>
      </c>
    </row>
    <row r="265" spans="1:1" hidden="1" x14ac:dyDescent="0.2">
      <c r="A265" s="1" t="str">
        <f>_xll.Assistant.XL.MASQUERLIGNESI(OR(AND(D265=0,E265=0),F265=0))</f>
        <v/>
      </c>
    </row>
    <row r="266" spans="1:1" hidden="1" x14ac:dyDescent="0.2">
      <c r="A266" s="1" t="str">
        <f>_xll.Assistant.XL.MASQUERLIGNESI(OR(AND(D266=0,E266=0),F266=0))</f>
        <v/>
      </c>
    </row>
    <row r="267" spans="1:1" hidden="1" x14ac:dyDescent="0.2">
      <c r="A267" s="1" t="str">
        <f>_xll.Assistant.XL.MASQUERLIGNESI(OR(AND(D267=0,E267=0),F267=0))</f>
        <v/>
      </c>
    </row>
    <row r="268" spans="1:1" hidden="1" x14ac:dyDescent="0.2">
      <c r="A268" s="1" t="str">
        <f>_xll.Assistant.XL.MASQUERLIGNESI(OR(AND(D268=0,E268=0),F268=0))</f>
        <v/>
      </c>
    </row>
    <row r="269" spans="1:1" hidden="1" x14ac:dyDescent="0.2">
      <c r="A269" s="1" t="str">
        <f>_xll.Assistant.XL.MASQUERLIGNESI(OR(AND(D269=0,E269=0),F269=0))</f>
        <v/>
      </c>
    </row>
    <row r="270" spans="1:1" hidden="1" x14ac:dyDescent="0.2">
      <c r="A270" s="1" t="str">
        <f>_xll.Assistant.XL.MASQUERLIGNESI(OR(AND(D270=0,E270=0),F270=0))</f>
        <v/>
      </c>
    </row>
    <row r="271" spans="1:1" hidden="1" x14ac:dyDescent="0.2">
      <c r="A271" s="1" t="str">
        <f>_xll.Assistant.XL.MASQUERLIGNESI(OR(AND(D271=0,E271=0),F271=0))</f>
        <v/>
      </c>
    </row>
    <row r="272" spans="1:1" hidden="1" x14ac:dyDescent="0.2">
      <c r="A272" s="1" t="str">
        <f>_xll.Assistant.XL.MASQUERLIGNESI(OR(AND(D272=0,E272=0),F272=0))</f>
        <v/>
      </c>
    </row>
    <row r="273" spans="1:1" hidden="1" x14ac:dyDescent="0.2">
      <c r="A273" s="1" t="str">
        <f>_xll.Assistant.XL.MASQUERLIGNESI(OR(AND(D273=0,E273=0),F273=0))</f>
        <v/>
      </c>
    </row>
    <row r="274" spans="1:1" hidden="1" x14ac:dyDescent="0.2">
      <c r="A274" s="1" t="str">
        <f>_xll.Assistant.XL.MASQUERLIGNESI(OR(AND(D274=0,E274=0),F274=0))</f>
        <v/>
      </c>
    </row>
    <row r="275" spans="1:1" hidden="1" x14ac:dyDescent="0.2">
      <c r="A275" s="1" t="str">
        <f>_xll.Assistant.XL.MASQUERLIGNESI(OR(AND(D275=0,E275=0),F275=0))</f>
        <v/>
      </c>
    </row>
    <row r="276" spans="1:1" hidden="1" x14ac:dyDescent="0.2">
      <c r="A276" s="1" t="str">
        <f>_xll.Assistant.XL.MASQUERLIGNESI(OR(AND(D276=0,E276=0),F276=0))</f>
        <v/>
      </c>
    </row>
    <row r="277" spans="1:1" hidden="1" x14ac:dyDescent="0.2">
      <c r="A277" s="1" t="str">
        <f>_xll.Assistant.XL.MASQUERLIGNESI(OR(AND(D277=0,E277=0),F277=0))</f>
        <v/>
      </c>
    </row>
    <row r="278" spans="1:1" hidden="1" x14ac:dyDescent="0.2">
      <c r="A278" s="1" t="str">
        <f>_xll.Assistant.XL.MASQUERLIGNESI(OR(AND(D278=0,E278=0),F278=0))</f>
        <v/>
      </c>
    </row>
    <row r="279" spans="1:1" hidden="1" x14ac:dyDescent="0.2">
      <c r="A279" s="1" t="str">
        <f>_xll.Assistant.XL.MASQUERLIGNESI(OR(AND(D279=0,E279=0),F279=0))</f>
        <v/>
      </c>
    </row>
    <row r="280" spans="1:1" hidden="1" x14ac:dyDescent="0.2">
      <c r="A280" s="1" t="str">
        <f>_xll.Assistant.XL.MASQUERLIGNESI(OR(AND(D280=0,E280=0),F280=0))</f>
        <v/>
      </c>
    </row>
    <row r="281" spans="1:1" hidden="1" x14ac:dyDescent="0.2">
      <c r="A281" s="1" t="str">
        <f>_xll.Assistant.XL.MASQUERLIGNESI(OR(AND(D281=0,E281=0),F281=0))</f>
        <v/>
      </c>
    </row>
    <row r="282" spans="1:1" hidden="1" x14ac:dyDescent="0.2">
      <c r="A282" s="1" t="str">
        <f>_xll.Assistant.XL.MASQUERLIGNESI(OR(AND(D282=0,E282=0),F282=0))</f>
        <v/>
      </c>
    </row>
    <row r="283" spans="1:1" hidden="1" x14ac:dyDescent="0.2">
      <c r="A283" s="1" t="str">
        <f>_xll.Assistant.XL.MASQUERLIGNESI(OR(AND(D283=0,E283=0),F283=0))</f>
        <v/>
      </c>
    </row>
    <row r="284" spans="1:1" hidden="1" x14ac:dyDescent="0.2">
      <c r="A284" s="1" t="str">
        <f>_xll.Assistant.XL.MASQUERLIGNESI(OR(AND(D284=0,E284=0),F284=0))</f>
        <v/>
      </c>
    </row>
    <row r="285" spans="1:1" hidden="1" x14ac:dyDescent="0.2">
      <c r="A285" s="1" t="str">
        <f>_xll.Assistant.XL.MASQUERLIGNESI(OR(AND(D285=0,E285=0),F285=0))</f>
        <v/>
      </c>
    </row>
    <row r="286" spans="1:1" hidden="1" x14ac:dyDescent="0.2">
      <c r="A286" s="1" t="str">
        <f>_xll.Assistant.XL.MASQUERLIGNESI(OR(AND(D286=0,E286=0),F286=0))</f>
        <v/>
      </c>
    </row>
    <row r="287" spans="1:1" hidden="1" x14ac:dyDescent="0.2">
      <c r="A287" s="1" t="str">
        <f>_xll.Assistant.XL.MASQUERLIGNESI(OR(AND(D287=0,E287=0),F287=0))</f>
        <v/>
      </c>
    </row>
    <row r="288" spans="1:1" hidden="1" x14ac:dyDescent="0.2">
      <c r="A288" s="1" t="str">
        <f>_xll.Assistant.XL.MASQUERLIGNESI(OR(AND(D288=0,E288=0),F288=0))</f>
        <v/>
      </c>
    </row>
    <row r="289" spans="1:1" hidden="1" x14ac:dyDescent="0.2">
      <c r="A289" s="1" t="str">
        <f>_xll.Assistant.XL.MASQUERLIGNESI(OR(AND(D289=0,E289=0),F289=0))</f>
        <v/>
      </c>
    </row>
    <row r="290" spans="1:1" hidden="1" x14ac:dyDescent="0.2">
      <c r="A290" s="1" t="str">
        <f>_xll.Assistant.XL.MASQUERLIGNESI(OR(AND(D290=0,E290=0),F290=0))</f>
        <v/>
      </c>
    </row>
    <row r="291" spans="1:1" hidden="1" x14ac:dyDescent="0.2">
      <c r="A291" s="1" t="str">
        <f>_xll.Assistant.XL.MASQUERLIGNESI(OR(AND(D291=0,E291=0),F291=0))</f>
        <v/>
      </c>
    </row>
    <row r="292" spans="1:1" hidden="1" x14ac:dyDescent="0.2">
      <c r="A292" s="1" t="str">
        <f>_xll.Assistant.XL.MASQUERLIGNESI(OR(AND(D292=0,E292=0),F292=0))</f>
        <v/>
      </c>
    </row>
    <row r="293" spans="1:1" hidden="1" x14ac:dyDescent="0.2">
      <c r="A293" s="1" t="str">
        <f>_xll.Assistant.XL.MASQUERLIGNESI(OR(AND(D293=0,E293=0),F293=0))</f>
        <v/>
      </c>
    </row>
    <row r="294" spans="1:1" hidden="1" x14ac:dyDescent="0.2">
      <c r="A294" s="1" t="str">
        <f>_xll.Assistant.XL.MASQUERLIGNESI(OR(AND(D294=0,E294=0),F294=0))</f>
        <v/>
      </c>
    </row>
    <row r="295" spans="1:1" hidden="1" x14ac:dyDescent="0.2">
      <c r="A295" s="1" t="str">
        <f>_xll.Assistant.XL.MASQUERLIGNESI(OR(AND(D295=0,E295=0),F295=0))</f>
        <v/>
      </c>
    </row>
    <row r="296" spans="1:1" hidden="1" x14ac:dyDescent="0.2">
      <c r="A296" s="1" t="str">
        <f>_xll.Assistant.XL.MASQUERLIGNESI(OR(AND(D296=0,E296=0),F296=0))</f>
        <v/>
      </c>
    </row>
    <row r="297" spans="1:1" hidden="1" x14ac:dyDescent="0.2">
      <c r="A297" s="1" t="str">
        <f>_xll.Assistant.XL.MASQUERLIGNESI(OR(AND(D297=0,E297=0),F297=0))</f>
        <v/>
      </c>
    </row>
    <row r="298" spans="1:1" hidden="1" x14ac:dyDescent="0.2">
      <c r="A298" s="1" t="str">
        <f>_xll.Assistant.XL.MASQUERLIGNESI(OR(AND(D298=0,E298=0),F298=0))</f>
        <v/>
      </c>
    </row>
    <row r="299" spans="1:1" hidden="1" x14ac:dyDescent="0.2">
      <c r="A299" s="1" t="str">
        <f>_xll.Assistant.XL.MASQUERLIGNESI(OR(AND(D299=0,E299=0),F299=0))</f>
        <v/>
      </c>
    </row>
    <row r="300" spans="1:1" hidden="1" x14ac:dyDescent="0.2">
      <c r="A300" s="1" t="str">
        <f>_xll.Assistant.XL.MASQUERLIGNESI(OR(AND(D300=0,E300=0),F300=0))</f>
        <v/>
      </c>
    </row>
    <row r="301" spans="1:1" hidden="1" x14ac:dyDescent="0.2">
      <c r="A301" s="1" t="str">
        <f>_xll.Assistant.XL.MASQUERLIGNESI(OR(AND(D301=0,E301=0),F301=0))</f>
        <v/>
      </c>
    </row>
    <row r="302" spans="1:1" hidden="1" x14ac:dyDescent="0.2">
      <c r="A302" s="1" t="str">
        <f>_xll.Assistant.XL.MASQUERLIGNESI(OR(AND(D302=0,E302=0),F302=0))</f>
        <v/>
      </c>
    </row>
    <row r="303" spans="1:1" hidden="1" x14ac:dyDescent="0.2">
      <c r="A303" s="1" t="str">
        <f>_xll.Assistant.XL.MASQUERLIGNESI(OR(AND(D303=0,E303=0),F303=0))</f>
        <v/>
      </c>
    </row>
    <row r="304" spans="1:1" hidden="1" x14ac:dyDescent="0.2">
      <c r="A304" s="1" t="str">
        <f>_xll.Assistant.XL.MASQUERLIGNESI(OR(AND(D304=0,E304=0),F304=0))</f>
        <v/>
      </c>
    </row>
    <row r="305" spans="1:1" hidden="1" x14ac:dyDescent="0.2">
      <c r="A305" s="1" t="str">
        <f>_xll.Assistant.XL.MASQUERLIGNESI(OR(AND(D305=0,E305=0),F305=0))</f>
        <v/>
      </c>
    </row>
    <row r="306" spans="1:1" hidden="1" x14ac:dyDescent="0.2">
      <c r="A306" s="1" t="str">
        <f>_xll.Assistant.XL.MASQUERLIGNESI(OR(AND(D306=0,E306=0),F306=0))</f>
        <v/>
      </c>
    </row>
    <row r="307" spans="1:1" hidden="1" x14ac:dyDescent="0.2">
      <c r="A307" s="1" t="str">
        <f>_xll.Assistant.XL.MASQUERLIGNESI(OR(AND(D307=0,E307=0),F307=0))</f>
        <v/>
      </c>
    </row>
    <row r="308" spans="1:1" hidden="1" x14ac:dyDescent="0.2">
      <c r="A308" s="1" t="str">
        <f>_xll.Assistant.XL.MASQUERLIGNESI(OR(AND(D308=0,E308=0),F308=0))</f>
        <v/>
      </c>
    </row>
    <row r="309" spans="1:1" hidden="1" x14ac:dyDescent="0.2">
      <c r="A309" s="1" t="str">
        <f>_xll.Assistant.XL.MASQUERLIGNESI(OR(AND(D309=0,E309=0),F309=0))</f>
        <v/>
      </c>
    </row>
    <row r="310" spans="1:1" hidden="1" x14ac:dyDescent="0.2">
      <c r="A310" s="1" t="str">
        <f>_xll.Assistant.XL.MASQUERLIGNESI(OR(AND(D310=0,E310=0),F310=0))</f>
        <v/>
      </c>
    </row>
    <row r="311" spans="1:1" hidden="1" x14ac:dyDescent="0.2">
      <c r="A311" s="1" t="str">
        <f>_xll.Assistant.XL.MASQUERLIGNESI(OR(AND(D311=0,E311=0),F311=0))</f>
        <v/>
      </c>
    </row>
    <row r="312" spans="1:1" hidden="1" x14ac:dyDescent="0.2">
      <c r="A312" s="1" t="str">
        <f>_xll.Assistant.XL.MASQUERLIGNESI(OR(AND(D312=0,E312=0),F312=0))</f>
        <v/>
      </c>
    </row>
    <row r="313" spans="1:1" hidden="1" x14ac:dyDescent="0.2">
      <c r="A313" s="1" t="str">
        <f>_xll.Assistant.XL.MASQUERLIGNESI(OR(AND(D313=0,E313=0),F313=0))</f>
        <v/>
      </c>
    </row>
    <row r="314" spans="1:1" hidden="1" x14ac:dyDescent="0.2">
      <c r="A314" s="1" t="str">
        <f>_xll.Assistant.XL.MASQUERLIGNESI(OR(AND(D314=0,E314=0),F314=0))</f>
        <v/>
      </c>
    </row>
    <row r="315" spans="1:1" hidden="1" x14ac:dyDescent="0.2">
      <c r="A315" s="1" t="str">
        <f>_xll.Assistant.XL.MASQUERLIGNESI(OR(AND(D315=0,E315=0),F315=0))</f>
        <v/>
      </c>
    </row>
    <row r="316" spans="1:1" hidden="1" x14ac:dyDescent="0.2">
      <c r="A316" s="1" t="str">
        <f>_xll.Assistant.XL.MASQUERLIGNESI(OR(AND(D316=0,E316=0),F316=0))</f>
        <v/>
      </c>
    </row>
    <row r="317" spans="1:1" hidden="1" x14ac:dyDescent="0.2">
      <c r="A317" s="1" t="str">
        <f>_xll.Assistant.XL.MASQUERLIGNESI(OR(AND(D317=0,E317=0),F317=0))</f>
        <v/>
      </c>
    </row>
    <row r="318" spans="1:1" hidden="1" x14ac:dyDescent="0.2">
      <c r="A318" s="1" t="str">
        <f>_xll.Assistant.XL.MASQUERLIGNESI(OR(AND(D318=0,E318=0),F318=0))</f>
        <v/>
      </c>
    </row>
    <row r="319" spans="1:1" hidden="1" x14ac:dyDescent="0.2">
      <c r="A319" s="1" t="str">
        <f>_xll.Assistant.XL.MASQUERLIGNESI(OR(AND(D319=0,E319=0),F319=0))</f>
        <v/>
      </c>
    </row>
    <row r="320" spans="1:1" hidden="1" x14ac:dyDescent="0.2">
      <c r="A320" s="1" t="str">
        <f>_xll.Assistant.XL.MASQUERLIGNESI(OR(AND(D320=0,E320=0),F320=0))</f>
        <v/>
      </c>
    </row>
    <row r="321" spans="1:1" hidden="1" x14ac:dyDescent="0.2">
      <c r="A321" s="1" t="str">
        <f>_xll.Assistant.XL.MASQUERLIGNESI(OR(AND(D321=0,E321=0),F321=0))</f>
        <v/>
      </c>
    </row>
    <row r="322" spans="1:1" hidden="1" x14ac:dyDescent="0.2">
      <c r="A322" s="1" t="str">
        <f>_xll.Assistant.XL.MASQUERLIGNESI(OR(AND(D322=0,E322=0),F322=0))</f>
        <v/>
      </c>
    </row>
    <row r="323" spans="1:1" hidden="1" x14ac:dyDescent="0.2">
      <c r="A323" s="1" t="str">
        <f>_xll.Assistant.XL.MASQUERLIGNESI(OR(AND(D323=0,E323=0),F323=0))</f>
        <v/>
      </c>
    </row>
    <row r="324" spans="1:1" hidden="1" x14ac:dyDescent="0.2">
      <c r="A324" s="1" t="str">
        <f>_xll.Assistant.XL.MASQUERLIGNESI(OR(AND(D324=0,E324=0),F324=0))</f>
        <v/>
      </c>
    </row>
    <row r="325" spans="1:1" hidden="1" x14ac:dyDescent="0.2">
      <c r="A325" s="1" t="str">
        <f>_xll.Assistant.XL.MASQUERLIGNESI(OR(AND(D325=0,E325=0),F325=0))</f>
        <v/>
      </c>
    </row>
    <row r="326" spans="1:1" hidden="1" x14ac:dyDescent="0.2">
      <c r="A326" s="1" t="str">
        <f>_xll.Assistant.XL.MASQUERLIGNESI(OR(AND(D326=0,E326=0),F326=0))</f>
        <v/>
      </c>
    </row>
    <row r="327" spans="1:1" hidden="1" x14ac:dyDescent="0.2">
      <c r="A327" s="1" t="str">
        <f>_xll.Assistant.XL.MASQUERLIGNESI(OR(AND(D327=0,E327=0),F327=0))</f>
        <v/>
      </c>
    </row>
    <row r="328" spans="1:1" hidden="1" x14ac:dyDescent="0.2">
      <c r="A328" s="1" t="str">
        <f>_xll.Assistant.XL.MASQUERLIGNESI(OR(AND(D328=0,E328=0),F328=0))</f>
        <v/>
      </c>
    </row>
    <row r="329" spans="1:1" hidden="1" x14ac:dyDescent="0.2">
      <c r="A329" s="1" t="str">
        <f>_xll.Assistant.XL.MASQUERLIGNESI(OR(AND(D329=0,E329=0),F329=0))</f>
        <v/>
      </c>
    </row>
    <row r="330" spans="1:1" hidden="1" x14ac:dyDescent="0.2">
      <c r="A330" s="1" t="str">
        <f>_xll.Assistant.XL.MASQUERLIGNESI(OR(AND(D330=0,E330=0),F330=0))</f>
        <v/>
      </c>
    </row>
    <row r="331" spans="1:1" hidden="1" x14ac:dyDescent="0.2">
      <c r="A331" s="1" t="str">
        <f>_xll.Assistant.XL.MASQUERLIGNESI(OR(AND(D331=0,E331=0),F331=0))</f>
        <v/>
      </c>
    </row>
    <row r="332" spans="1:1" hidden="1" x14ac:dyDescent="0.2">
      <c r="A332" s="1" t="str">
        <f>_xll.Assistant.XL.MASQUERLIGNESI(OR(AND(D332=0,E332=0),F332=0))</f>
        <v/>
      </c>
    </row>
    <row r="333" spans="1:1" hidden="1" x14ac:dyDescent="0.2">
      <c r="A333" s="1" t="str">
        <f>_xll.Assistant.XL.MASQUERLIGNESI(OR(AND(D333=0,E333=0),F333=0))</f>
        <v/>
      </c>
    </row>
    <row r="334" spans="1:1" hidden="1" x14ac:dyDescent="0.2">
      <c r="A334" s="1" t="str">
        <f>_xll.Assistant.XL.MASQUERLIGNESI(OR(AND(D334=0,E334=0),F334=0))</f>
        <v/>
      </c>
    </row>
    <row r="335" spans="1:1" hidden="1" x14ac:dyDescent="0.2">
      <c r="A335" s="1" t="str">
        <f>_xll.Assistant.XL.MASQUERLIGNESI(OR(AND(D335=0,E335=0),F335=0))</f>
        <v/>
      </c>
    </row>
    <row r="336" spans="1:1" hidden="1" x14ac:dyDescent="0.2">
      <c r="A336" s="1" t="str">
        <f>_xll.Assistant.XL.MASQUERLIGNESI(OR(AND(D336=0,E336=0),F336=0))</f>
        <v/>
      </c>
    </row>
    <row r="337" spans="1:1" hidden="1" x14ac:dyDescent="0.2">
      <c r="A337" s="1" t="str">
        <f>_xll.Assistant.XL.MASQUERLIGNESI(OR(AND(D337=0,E337=0),F337=0))</f>
        <v/>
      </c>
    </row>
    <row r="338" spans="1:1" hidden="1" x14ac:dyDescent="0.2">
      <c r="A338" s="1" t="str">
        <f>_xll.Assistant.XL.MASQUERLIGNESI(OR(AND(D338=0,E338=0),F338=0))</f>
        <v/>
      </c>
    </row>
    <row r="339" spans="1:1" hidden="1" x14ac:dyDescent="0.2">
      <c r="A339" s="1" t="str">
        <f>_xll.Assistant.XL.MASQUERLIGNESI(OR(AND(D339=0,E339=0),F339=0))</f>
        <v/>
      </c>
    </row>
    <row r="340" spans="1:1" hidden="1" x14ac:dyDescent="0.2">
      <c r="A340" s="1" t="str">
        <f>_xll.Assistant.XL.MASQUERLIGNESI(OR(AND(D340=0,E340=0),F340=0))</f>
        <v/>
      </c>
    </row>
    <row r="341" spans="1:1" hidden="1" x14ac:dyDescent="0.2">
      <c r="A341" s="1" t="str">
        <f>_xll.Assistant.XL.MASQUERLIGNESI(OR(AND(D341=0,E341=0),F341=0))</f>
        <v/>
      </c>
    </row>
    <row r="342" spans="1:1" hidden="1" x14ac:dyDescent="0.2">
      <c r="A342" s="1" t="str">
        <f>_xll.Assistant.XL.MASQUERLIGNESI(OR(AND(D342=0,E342=0),F342=0))</f>
        <v/>
      </c>
    </row>
    <row r="343" spans="1:1" hidden="1" x14ac:dyDescent="0.2">
      <c r="A343" s="1" t="str">
        <f>_xll.Assistant.XL.MASQUERLIGNESI(OR(AND(D343=0,E343=0),F343=0))</f>
        <v/>
      </c>
    </row>
    <row r="344" spans="1:1" hidden="1" x14ac:dyDescent="0.2">
      <c r="A344" s="1" t="str">
        <f>_xll.Assistant.XL.MASQUERLIGNESI(OR(AND(D344=0,E344=0),F344=0))</f>
        <v/>
      </c>
    </row>
    <row r="345" spans="1:1" hidden="1" x14ac:dyDescent="0.2">
      <c r="A345" s="1" t="str">
        <f>_xll.Assistant.XL.MASQUERLIGNESI(OR(AND(D345=0,E345=0),F345=0))</f>
        <v/>
      </c>
    </row>
    <row r="346" spans="1:1" hidden="1" x14ac:dyDescent="0.2">
      <c r="A346" s="1" t="str">
        <f>_xll.Assistant.XL.MASQUERLIGNESI(OR(AND(D346=0,E346=0),F346=0))</f>
        <v/>
      </c>
    </row>
    <row r="347" spans="1:1" hidden="1" x14ac:dyDescent="0.2">
      <c r="A347" s="1" t="str">
        <f>_xll.Assistant.XL.MASQUERLIGNESI(OR(AND(D347=0,E347=0),F347=0))</f>
        <v/>
      </c>
    </row>
    <row r="348" spans="1:1" hidden="1" x14ac:dyDescent="0.2">
      <c r="A348" s="1" t="str">
        <f>_xll.Assistant.XL.MASQUERLIGNESI(OR(AND(D348=0,E348=0),F348=0))</f>
        <v/>
      </c>
    </row>
    <row r="349" spans="1:1" hidden="1" x14ac:dyDescent="0.2">
      <c r="A349" s="1" t="str">
        <f>_xll.Assistant.XL.MASQUERLIGNESI(OR(AND(D349=0,E349=0),F349=0))</f>
        <v/>
      </c>
    </row>
    <row r="350" spans="1:1" hidden="1" x14ac:dyDescent="0.2">
      <c r="A350" s="1" t="str">
        <f>_xll.Assistant.XL.MASQUERLIGNESI(OR(AND(D350=0,E350=0),F350=0))</f>
        <v/>
      </c>
    </row>
    <row r="351" spans="1:1" hidden="1" x14ac:dyDescent="0.2">
      <c r="A351" s="1" t="str">
        <f>_xll.Assistant.XL.MASQUERLIGNESI(OR(AND(D351=0,E351=0),F351=0))</f>
        <v/>
      </c>
    </row>
    <row r="352" spans="1:1" hidden="1" x14ac:dyDescent="0.2">
      <c r="A352" s="1" t="str">
        <f>_xll.Assistant.XL.MASQUERLIGNESI(OR(AND(D352=0,E352=0),F352=0))</f>
        <v/>
      </c>
    </row>
    <row r="353" spans="1:1" hidden="1" x14ac:dyDescent="0.2">
      <c r="A353" s="1" t="str">
        <f>_xll.Assistant.XL.MASQUERLIGNESI(OR(AND(D353=0,E353=0),F353=0))</f>
        <v/>
      </c>
    </row>
    <row r="354" spans="1:1" hidden="1" x14ac:dyDescent="0.2">
      <c r="A354" s="1" t="str">
        <f>_xll.Assistant.XL.MASQUERLIGNESI(OR(AND(D354=0,E354=0),F354=0))</f>
        <v/>
      </c>
    </row>
    <row r="355" spans="1:1" hidden="1" x14ac:dyDescent="0.2">
      <c r="A355" s="1" t="str">
        <f>_xll.Assistant.XL.MASQUERLIGNESI(OR(AND(D355=0,E355=0),F355=0))</f>
        <v/>
      </c>
    </row>
    <row r="356" spans="1:1" hidden="1" x14ac:dyDescent="0.2">
      <c r="A356" s="1" t="str">
        <f>_xll.Assistant.XL.MASQUERLIGNESI(OR(AND(D356=0,E356=0),F356=0))</f>
        <v/>
      </c>
    </row>
    <row r="357" spans="1:1" hidden="1" x14ac:dyDescent="0.2">
      <c r="A357" s="1" t="str">
        <f>_xll.Assistant.XL.MASQUERLIGNESI(OR(AND(D357=0,E357=0),F357=0))</f>
        <v/>
      </c>
    </row>
    <row r="358" spans="1:1" hidden="1" x14ac:dyDescent="0.2">
      <c r="A358" s="1" t="str">
        <f>_xll.Assistant.XL.MASQUERLIGNESI(OR(AND(D358=0,E358=0),F358=0))</f>
        <v/>
      </c>
    </row>
    <row r="359" spans="1:1" hidden="1" x14ac:dyDescent="0.2">
      <c r="A359" s="1" t="str">
        <f>_xll.Assistant.XL.MASQUERLIGNESI(OR(AND(D359=0,E359=0),F359=0))</f>
        <v/>
      </c>
    </row>
    <row r="360" spans="1:1" hidden="1" x14ac:dyDescent="0.2">
      <c r="A360" s="1" t="str">
        <f>_xll.Assistant.XL.MASQUERLIGNESI(OR(AND(D360=0,E360=0),F360=0))</f>
        <v/>
      </c>
    </row>
    <row r="361" spans="1:1" hidden="1" x14ac:dyDescent="0.2">
      <c r="A361" s="1" t="str">
        <f>_xll.Assistant.XL.MASQUERLIGNESI(OR(AND(D361=0,E361=0),F361=0))</f>
        <v/>
      </c>
    </row>
    <row r="362" spans="1:1" hidden="1" x14ac:dyDescent="0.2">
      <c r="A362" s="1" t="str">
        <f>_xll.Assistant.XL.MASQUERLIGNESI(OR(AND(D362=0,E362=0),F362=0))</f>
        <v/>
      </c>
    </row>
    <row r="363" spans="1:1" hidden="1" x14ac:dyDescent="0.2">
      <c r="A363" s="1" t="str">
        <f>_xll.Assistant.XL.MASQUERLIGNESI(OR(AND(D363=0,E363=0),F363=0))</f>
        <v/>
      </c>
    </row>
    <row r="364" spans="1:1" hidden="1" x14ac:dyDescent="0.2">
      <c r="A364" s="1" t="str">
        <f>_xll.Assistant.XL.MASQUERLIGNESI(OR(AND(D364=0,E364=0),F364=0))</f>
        <v/>
      </c>
    </row>
    <row r="365" spans="1:1" hidden="1" x14ac:dyDescent="0.2">
      <c r="A365" s="1" t="str">
        <f>_xll.Assistant.XL.MASQUERLIGNESI(OR(AND(D365=0,E365=0),F365=0))</f>
        <v/>
      </c>
    </row>
    <row r="366" spans="1:1" hidden="1" x14ac:dyDescent="0.2">
      <c r="A366" s="1" t="str">
        <f>_xll.Assistant.XL.MASQUERLIGNESI(OR(AND(D366=0,E366=0),F366=0))</f>
        <v/>
      </c>
    </row>
    <row r="367" spans="1:1" hidden="1" x14ac:dyDescent="0.2">
      <c r="A367" s="1" t="str">
        <f>_xll.Assistant.XL.MASQUERLIGNESI(OR(AND(D367=0,E367=0),F367=0))</f>
        <v/>
      </c>
    </row>
    <row r="368" spans="1:1" hidden="1" x14ac:dyDescent="0.2">
      <c r="A368" s="1" t="str">
        <f>_xll.Assistant.XL.MASQUERLIGNESI(OR(AND(D368=0,E368=0),F368=0))</f>
        <v/>
      </c>
    </row>
    <row r="369" spans="1:5" hidden="1" x14ac:dyDescent="0.2">
      <c r="A369" s="1" t="str">
        <f>_xll.Assistant.XL.MASQUERLIGNESI(OR(AND(D369=0,E369=0),F369=0))</f>
        <v/>
      </c>
    </row>
    <row r="370" spans="1:5" hidden="1" x14ac:dyDescent="0.2">
      <c r="A370" s="1" t="str">
        <f>_xll.Assistant.XL.MASQUERLIGNESI(OR(AND(D370=0,E370=0),F370=0))</f>
        <v/>
      </c>
      <c r="E370" s="5"/>
    </row>
    <row r="371" spans="1:5" hidden="1" x14ac:dyDescent="0.2">
      <c r="A371" s="1" t="str">
        <f>_xll.Assistant.XL.MASQUERLIGNESI(OR(AND(D371=0,E371=0),F371=0))</f>
        <v/>
      </c>
    </row>
    <row r="372" spans="1:5" hidden="1" x14ac:dyDescent="0.2">
      <c r="A372" s="1" t="str">
        <f>_xll.Assistant.XL.MASQUERLIGNESI(OR(AND(D372=0,E372=0),F372=0))</f>
        <v/>
      </c>
    </row>
    <row r="373" spans="1:5" hidden="1" x14ac:dyDescent="0.2">
      <c r="A373" s="1" t="str">
        <f>_xll.Assistant.XL.MASQUERLIGNESI(OR(AND(D373=0,E373=0),F373=0))</f>
        <v/>
      </c>
    </row>
    <row r="374" spans="1:5" hidden="1" x14ac:dyDescent="0.2">
      <c r="A374" s="1" t="str">
        <f>_xll.Assistant.XL.MASQUERLIGNESI(OR(AND(D374=0,E374=0),F374=0))</f>
        <v/>
      </c>
    </row>
    <row r="375" spans="1:5" hidden="1" x14ac:dyDescent="0.2">
      <c r="A375" s="1" t="str">
        <f>_xll.Assistant.XL.MASQUERLIGNESI(OR(AND(D375=0,E375=0),F375=0))</f>
        <v/>
      </c>
    </row>
    <row r="376" spans="1:5" hidden="1" x14ac:dyDescent="0.2">
      <c r="A376" s="1" t="str">
        <f>_xll.Assistant.XL.MASQUERLIGNESI(OR(AND(D376=0,E376=0),F376=0))</f>
        <v/>
      </c>
    </row>
    <row r="377" spans="1:5" hidden="1" x14ac:dyDescent="0.2">
      <c r="A377" s="1" t="str">
        <f>_xll.Assistant.XL.MASQUERLIGNESI(OR(AND(D377=0,E377=0),F377=0))</f>
        <v/>
      </c>
    </row>
    <row r="378" spans="1:5" hidden="1" x14ac:dyDescent="0.2">
      <c r="A378" s="1" t="str">
        <f>_xll.Assistant.XL.MASQUERLIGNESI(OR(AND(D378=0,E378=0),F378=0))</f>
        <v/>
      </c>
    </row>
    <row r="379" spans="1:5" hidden="1" x14ac:dyDescent="0.2">
      <c r="A379" s="1" t="str">
        <f>_xll.Assistant.XL.MASQUERLIGNESI(OR(AND(D379=0,E379=0),F379=0))</f>
        <v/>
      </c>
    </row>
    <row r="380" spans="1:5" hidden="1" x14ac:dyDescent="0.2">
      <c r="A380" s="1" t="str">
        <f>_xll.Assistant.XL.MASQUERLIGNESI(OR(AND(D380=0,E380=0),F380=0))</f>
        <v/>
      </c>
    </row>
    <row r="381" spans="1:5" hidden="1" x14ac:dyDescent="0.2">
      <c r="A381" s="1" t="str">
        <f>_xll.Assistant.XL.MASQUERLIGNESI(OR(AND(D381=0,E381=0),F381=0))</f>
        <v/>
      </c>
    </row>
    <row r="382" spans="1:5" hidden="1" x14ac:dyDescent="0.2">
      <c r="A382" s="1" t="str">
        <f>_xll.Assistant.XL.MASQUERLIGNESI(OR(AND(D382=0,E382=0),F382=0))</f>
        <v/>
      </c>
    </row>
    <row r="383" spans="1:5" hidden="1" x14ac:dyDescent="0.2">
      <c r="A383" s="1" t="str">
        <f>_xll.Assistant.XL.MASQUERLIGNESI(OR(AND(D383=0,E383=0),F383=0))</f>
        <v/>
      </c>
    </row>
    <row r="384" spans="1:5" hidden="1" x14ac:dyDescent="0.2">
      <c r="A384" s="1" t="str">
        <f>_xll.Assistant.XL.MASQUERLIGNESI(OR(AND(D384=0,E384=0),F384=0))</f>
        <v/>
      </c>
    </row>
    <row r="385" spans="1:1" hidden="1" x14ac:dyDescent="0.2">
      <c r="A385" s="1" t="str">
        <f>_xll.Assistant.XL.MASQUERLIGNESI(OR(AND(D385=0,E385=0),F385=0))</f>
        <v/>
      </c>
    </row>
    <row r="386" spans="1:1" hidden="1" x14ac:dyDescent="0.2">
      <c r="A386" s="1" t="str">
        <f>_xll.Assistant.XL.MASQUERLIGNESI(OR(AND(D386=0,E386=0),F386=0))</f>
        <v/>
      </c>
    </row>
    <row r="387" spans="1:1" hidden="1" x14ac:dyDescent="0.2">
      <c r="A387" s="1" t="str">
        <f>_xll.Assistant.XL.MASQUERLIGNESI(OR(AND(D387=0,E387=0),F387=0))</f>
        <v/>
      </c>
    </row>
    <row r="388" spans="1:1" hidden="1" x14ac:dyDescent="0.2">
      <c r="A388" s="1" t="str">
        <f>_xll.Assistant.XL.MASQUERLIGNESI(OR(AND(D388=0,E388=0),F388=0))</f>
        <v/>
      </c>
    </row>
    <row r="389" spans="1:1" hidden="1" x14ac:dyDescent="0.2">
      <c r="A389" s="1" t="str">
        <f>_xll.Assistant.XL.MASQUERLIGNESI(OR(AND(D389=0,E389=0),F389=0))</f>
        <v/>
      </c>
    </row>
    <row r="390" spans="1:1" hidden="1" x14ac:dyDescent="0.2">
      <c r="A390" s="1" t="str">
        <f>_xll.Assistant.XL.MASQUERLIGNESI(OR(AND(D390=0,E390=0),F390=0))</f>
        <v/>
      </c>
    </row>
    <row r="391" spans="1:1" hidden="1" x14ac:dyDescent="0.2">
      <c r="A391" s="1" t="str">
        <f>_xll.Assistant.XL.MASQUERLIGNESI(OR(AND(D391=0,E391=0),F391=0))</f>
        <v/>
      </c>
    </row>
    <row r="392" spans="1:1" hidden="1" x14ac:dyDescent="0.2">
      <c r="A392" s="1" t="str">
        <f>_xll.Assistant.XL.MASQUERLIGNESI(OR(AND(D392=0,E392=0),F392=0))</f>
        <v/>
      </c>
    </row>
    <row r="393" spans="1:1" hidden="1" x14ac:dyDescent="0.2">
      <c r="A393" s="1" t="str">
        <f>_xll.Assistant.XL.MASQUERLIGNESI(OR(AND(D393=0,E393=0),F393=0))</f>
        <v/>
      </c>
    </row>
    <row r="394" spans="1:1" hidden="1" x14ac:dyDescent="0.2">
      <c r="A394" s="1" t="str">
        <f>_xll.Assistant.XL.MASQUERLIGNESI(OR(AND(D394=0,E394=0),F394=0))</f>
        <v/>
      </c>
    </row>
    <row r="395" spans="1:1" hidden="1" x14ac:dyDescent="0.2">
      <c r="A395" s="1" t="str">
        <f>_xll.Assistant.XL.MASQUERLIGNESI(OR(AND(D395=0,E395=0),F395=0))</f>
        <v/>
      </c>
    </row>
    <row r="396" spans="1:1" hidden="1" x14ac:dyDescent="0.2">
      <c r="A396" s="1" t="str">
        <f>_xll.Assistant.XL.MASQUERLIGNESI(OR(AND(D396=0,E396=0),F396=0))</f>
        <v/>
      </c>
    </row>
    <row r="397" spans="1:1" hidden="1" x14ac:dyDescent="0.2">
      <c r="A397" s="1" t="str">
        <f>_xll.Assistant.XL.MASQUERLIGNESI(OR(AND(D397=0,E397=0),F397=0))</f>
        <v/>
      </c>
    </row>
    <row r="398" spans="1:1" hidden="1" x14ac:dyDescent="0.2">
      <c r="A398" s="1" t="str">
        <f>_xll.Assistant.XL.MASQUERLIGNESI(OR(AND(D398=0,E398=0),F398=0))</f>
        <v/>
      </c>
    </row>
    <row r="399" spans="1:1" hidden="1" x14ac:dyDescent="0.2">
      <c r="A399" s="1" t="str">
        <f>_xll.Assistant.XL.MASQUERLIGNESI(OR(AND(D399=0,E399=0),F399=0))</f>
        <v/>
      </c>
    </row>
    <row r="400" spans="1:1" hidden="1" x14ac:dyDescent="0.2">
      <c r="A400" s="1" t="str">
        <f>_xll.Assistant.XL.MASQUERLIGNESI(OR(AND(D400=0,E400=0),F400=0))</f>
        <v/>
      </c>
    </row>
    <row r="404" spans="3:4" ht="15" x14ac:dyDescent="0.25">
      <c r="C404" s="42"/>
      <c r="D404" s="42"/>
    </row>
    <row r="405" spans="3:4" ht="15" x14ac:dyDescent="0.25">
      <c r="C405" s="42"/>
      <c r="D405" s="42"/>
    </row>
    <row r="406" spans="3:4" ht="15" x14ac:dyDescent="0.25">
      <c r="C406" s="42"/>
      <c r="D406" s="42"/>
    </row>
    <row r="407" spans="3:4" ht="15" x14ac:dyDescent="0.25">
      <c r="C407" s="42"/>
      <c r="D407" s="42"/>
    </row>
  </sheetData>
  <mergeCells count="2">
    <mergeCell ref="B1:G1"/>
    <mergeCell ref="B3:C3"/>
  </mergeCells>
  <conditionalFormatting sqref="G10:G19">
    <cfRule type="cellIs" dxfId="1" priority="1" stopIfTrue="1" operator="greaterThan">
      <formula>0</formula>
    </cfRule>
    <cfRule type="cellIs" dxfId="0" priority="2" stopIfTrue="1" operator="lessThan">
      <formula>0</formula>
    </cfRule>
  </conditionalFormatting>
  <pageMargins left="0.23622047244094491" right="0.23622047244094491" top="0.31496062992125984" bottom="0.74803149606299213" header="0.31496062992125984" footer="0.31496062992125984"/>
  <pageSetup paperSize="9" orientation="landscape"/>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10</vt:i4>
      </vt:variant>
    </vt:vector>
  </HeadingPairs>
  <TitlesOfParts>
    <vt:vector size="25" baseType="lpstr">
      <vt:lpstr>Aanpak</vt:lpstr>
      <vt:lpstr>Dashboard Finance</vt:lpstr>
      <vt:lpstr>Opvolging beheer</vt:lpstr>
      <vt:lpstr>Jaarlijks financieel verslag</vt:lpstr>
      <vt:lpstr>Algemene balans_Presentatie1</vt:lpstr>
      <vt:lpstr>Algemene balans_Presentatie2</vt:lpstr>
      <vt:lpstr>Balans volgens aard</vt:lpstr>
      <vt:lpstr>Verandering kostenpost</vt:lpstr>
      <vt:lpstr>Verandering post van opbrengste</vt:lpstr>
      <vt:lpstr>Lijst kostenrekeningen</vt:lpstr>
      <vt:lpstr>Kostenverdeling graf</vt:lpstr>
      <vt:lpstr>Lijst verkooprekeningen</vt:lpstr>
      <vt:lpstr>Verdeling opbrengsten graf</vt:lpstr>
      <vt:lpstr>Analyse resultaat</vt:lpstr>
      <vt:lpstr>Resultaat gemuteerde rek.</vt:lpstr>
      <vt:lpstr>'Algemene balans_Presentatie1'!Impression_des_titres</vt:lpstr>
      <vt:lpstr>'Dashboard Finance'!k</vt:lpstr>
      <vt:lpstr>'Analyse resultaat'!Zone_d_impression</vt:lpstr>
      <vt:lpstr>'Dashboard Finance'!Zone_d_impression</vt:lpstr>
      <vt:lpstr>'Kostenverdeling graf'!Zone_d_impression</vt:lpstr>
      <vt:lpstr>'Opvolging beheer'!Zone_d_impression</vt:lpstr>
      <vt:lpstr>'Resultaat gemuteerde rek.'!Zone_d_impression</vt:lpstr>
      <vt:lpstr>'Verandering kostenpost'!Zone_d_impression</vt:lpstr>
      <vt:lpstr>'Verandering post van opbrengste'!Zone_d_impression</vt:lpstr>
      <vt:lpstr>'Verdeling opbrengsten graf'!Zone_d_impression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Emmanuel PICOT</dc:creator>
  <cp:lastModifiedBy>Anthony TARLE</cp:lastModifiedBy>
  <cp:lastPrinted>2017-10-20T08:47:35Z</cp:lastPrinted>
  <dcterms:created xsi:type="dcterms:W3CDTF">2017-10-10T13:41:38Z</dcterms:created>
  <dcterms:modified xsi:type="dcterms:W3CDTF">2019-10-11T14:25:14Z</dcterms:modified>
</cp:coreProperties>
</file>