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lquemard\OneDrive - RFINANCE\DOC_LAUREN\Projets Connecteurs\SAGE\Ligne 100\États SBR - Ligne 100 - 2023\États Comptabilité 100\"/>
    </mc:Choice>
  </mc:AlternateContent>
  <xr:revisionPtr revIDLastSave="0" documentId="13_ncr:1_{55FAD162-8BD7-4311-BD7C-FCE642B05581}" xr6:coauthVersionLast="47" xr6:coauthVersionMax="47" xr10:uidLastSave="{00000000-0000-0000-0000-000000000000}"/>
  <bookViews>
    <workbookView xWindow="28680" yWindow="-120" windowWidth="29040" windowHeight="15840" xr2:uid="{570BED84-F54F-47C8-A146-A81526D3CB54}"/>
  </bookViews>
  <sheets>
    <sheet name="Prise en Main" sheetId="5" r:id="rId1"/>
    <sheet name="Balance Agée" sheetId="1" r:id="rId2"/>
    <sheet name="Balance Agée Visuelle" sheetId="4" r:id="rId3"/>
  </sheets>
  <definedNames>
    <definedName name="HTML_CodePage" hidden="1">1252</definedName>
    <definedName name="HTML_Control" localSheetId="2" hidden="1">{"'Soldes de Gestion'!$C$10:$F$30"}</definedName>
    <definedName name="HTML_Control" localSheetId="0" hidden="1">{"'Soldes de Gestion'!$C$10:$F$30"}</definedName>
    <definedName name="HTML_Control" hidden="1">{"'Soldes de Gestion'!$C$10:$F$30"}</definedName>
    <definedName name="HTML_Description" hidden="1">""</definedName>
    <definedName name="HTML_Email" hidden="1">""</definedName>
    <definedName name="HTML_Header" hidden="1">"Les chiffres significatifs"</definedName>
    <definedName name="HTML_LastUpdate" hidden="1">"17/12/98"</definedName>
    <definedName name="HTML_LineAfter" hidden="1">FALSE</definedName>
    <definedName name="HTML_LineBefore" hidden="1">FALSE</definedName>
    <definedName name="HTML_Name" hidden="1">"Synex System France"</definedName>
    <definedName name="HTML_OBDlg2" hidden="1">TRUE</definedName>
    <definedName name="HTML_OBDlg4" hidden="1">TRUE</definedName>
    <definedName name="HTML_OS" hidden="1">0</definedName>
    <definedName name="HTML_PathFile" hidden="1">"C:\Mes Documents\Web\site\monHTML.htm"</definedName>
    <definedName name="HTML_Title" hidden="1">"Les chiffres du mois de Janvier"</definedName>
    <definedName name="k" localSheetId="2">#REF!</definedName>
    <definedName name="k" localSheetId="0">#REF!</definedName>
    <definedName name="k">#REF!</definedName>
    <definedName name="Miniature" localSheetId="0">#REF!</definedName>
    <definedName name="Miniatur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" i="4" l="1"/>
  <c r="K11" i="1"/>
  <c r="L11" i="1"/>
  <c r="I29" i="4"/>
  <c r="H29" i="4"/>
  <c r="G29" i="4"/>
  <c r="F29" i="4"/>
  <c r="E29" i="4"/>
  <c r="I12" i="4"/>
  <c r="H12" i="4"/>
  <c r="G12" i="4"/>
  <c r="F12" i="4"/>
  <c r="E12" i="4"/>
  <c r="H11" i="1"/>
  <c r="E13" i="4"/>
  <c r="I13" i="4"/>
  <c r="H13" i="4"/>
  <c r="G13" i="4"/>
  <c r="F13" i="4"/>
  <c r="D13" i="4"/>
  <c r="D29" i="4"/>
  <c r="K13" i="4"/>
  <c r="C13" i="4"/>
  <c r="C11" i="1"/>
  <c r="K14" i="4"/>
  <c r="M11" i="1" l="1"/>
  <c r="J11" i="1" l="1"/>
  <c r="I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Lauren QUEMARD</author>
  </authors>
  <commentList>
    <comment ref="C11" authorId="0" shapeId="0" xr:uid="{9221CC23-9B61-4DFF-BF15-27FE4787DC30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Lauren QUEMARD</author>
  </authors>
  <commentList>
    <comment ref="C13" authorId="0" shapeId="0" xr:uid="{B9696B6D-09AF-4885-834C-0473EE7A070D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sharedStrings.xml><?xml version="1.0" encoding="utf-8"?>
<sst xmlns="http://schemas.openxmlformats.org/spreadsheetml/2006/main" count="330" uniqueCount="177">
  <si>
    <t>COMPTE :</t>
  </si>
  <si>
    <t>Client</t>
  </si>
  <si>
    <t>411*</t>
  </si>
  <si>
    <t>NOM CLIENT</t>
  </si>
  <si>
    <t>MONTANT ENCOURS</t>
  </si>
  <si>
    <t>&lt; A 30 JOURS</t>
  </si>
  <si>
    <t>DE 30 A 60</t>
  </si>
  <si>
    <t>DE 60 A 90</t>
  </si>
  <si>
    <t>DE 90 A 120</t>
  </si>
  <si>
    <t>&gt; A 120 JOURS</t>
  </si>
  <si>
    <t>Nombre de jours</t>
  </si>
  <si>
    <t>Bague's en or</t>
  </si>
  <si>
    <t>0000422</t>
  </si>
  <si>
    <t>0000058</t>
  </si>
  <si>
    <t>0000127</t>
  </si>
  <si>
    <t>Carat S.a.r.l</t>
  </si>
  <si>
    <t>0000075</t>
  </si>
  <si>
    <t>0000389</t>
  </si>
  <si>
    <t>0000070</t>
  </si>
  <si>
    <t>0000083</t>
  </si>
  <si>
    <t>0000431</t>
  </si>
  <si>
    <t>0000035</t>
  </si>
  <si>
    <t>0000008</t>
  </si>
  <si>
    <t>0000031</t>
  </si>
  <si>
    <t>0000049</t>
  </si>
  <si>
    <t>0000076</t>
  </si>
  <si>
    <t>0000081</t>
  </si>
  <si>
    <t>0000096</t>
  </si>
  <si>
    <t>0000099</t>
  </si>
  <si>
    <t>Ciselure</t>
  </si>
  <si>
    <t>0000153</t>
  </si>
  <si>
    <t>0000390</t>
  </si>
  <si>
    <t>0000448</t>
  </si>
  <si>
    <t>0000145</t>
  </si>
  <si>
    <t>Client divers</t>
  </si>
  <si>
    <t>0000391</t>
  </si>
  <si>
    <t>0000055</t>
  </si>
  <si>
    <t>0000111</t>
  </si>
  <si>
    <t>0000172</t>
  </si>
  <si>
    <t>Client Web France</t>
  </si>
  <si>
    <t>0000395</t>
  </si>
  <si>
    <t>0000396</t>
  </si>
  <si>
    <t>0000397</t>
  </si>
  <si>
    <t>Cristaux liquides</t>
  </si>
  <si>
    <t>0000156</t>
  </si>
  <si>
    <t>0000169</t>
  </si>
  <si>
    <t>0000449</t>
  </si>
  <si>
    <t>0000441</t>
  </si>
  <si>
    <t>0000162</t>
  </si>
  <si>
    <t>Diamant Vert</t>
  </si>
  <si>
    <t>0000029</t>
  </si>
  <si>
    <t>0000048</t>
  </si>
  <si>
    <t>Emeraude SA</t>
  </si>
  <si>
    <t>0000028</t>
  </si>
  <si>
    <t>Grenat pour toi</t>
  </si>
  <si>
    <t>0000030</t>
  </si>
  <si>
    <t>La Montre du Quartier</t>
  </si>
  <si>
    <t>0000086</t>
  </si>
  <si>
    <t>0000093</t>
  </si>
  <si>
    <t>0000154</t>
  </si>
  <si>
    <t>0000447</t>
  </si>
  <si>
    <t>0000094</t>
  </si>
  <si>
    <t>0000100</t>
  </si>
  <si>
    <t>0000148</t>
  </si>
  <si>
    <t>La Topaze Lyonnaise</t>
  </si>
  <si>
    <t>0000160</t>
  </si>
  <si>
    <t>0000038</t>
  </si>
  <si>
    <t>0000077</t>
  </si>
  <si>
    <t>Opale</t>
  </si>
  <si>
    <t>0000040</t>
  </si>
  <si>
    <t>0000032</t>
  </si>
  <si>
    <t>0000084</t>
  </si>
  <si>
    <t>Platine &amp; fils</t>
  </si>
  <si>
    <t>0000043</t>
  </si>
  <si>
    <t>0000102</t>
  </si>
  <si>
    <t>Rubis sur Longleux</t>
  </si>
  <si>
    <t>0000023</t>
  </si>
  <si>
    <t>0000047</t>
  </si>
  <si>
    <t>0000101</t>
  </si>
  <si>
    <t>0000110</t>
  </si>
  <si>
    <t>Total</t>
  </si>
  <si>
    <t>Bijou SA</t>
  </si>
  <si>
    <t>Total Bague's en or</t>
  </si>
  <si>
    <t>Total Carat S.a.r.l</t>
  </si>
  <si>
    <t>Total Ciselure</t>
  </si>
  <si>
    <t>Total Client divers</t>
  </si>
  <si>
    <t>Total Client Web France</t>
  </si>
  <si>
    <t>Total Cristaux liquides</t>
  </si>
  <si>
    <t>Total Diamant Vert</t>
  </si>
  <si>
    <t>Total Emeraude SA</t>
  </si>
  <si>
    <t>Total Grenat pour toi</t>
  </si>
  <si>
    <t>Total La Montre du Quartier</t>
  </si>
  <si>
    <t>Total La Topaze Lyonnaise</t>
  </si>
  <si>
    <t>Total Opale</t>
  </si>
  <si>
    <t>Total Platine &amp; fils</t>
  </si>
  <si>
    <t>Total Rubis sur Longleux</t>
  </si>
  <si>
    <t>Nombre de  Jours</t>
  </si>
  <si>
    <t>A jour</t>
  </si>
  <si>
    <t>Tiers - Nom</t>
  </si>
  <si>
    <t>Office</t>
  </si>
  <si>
    <t>Bleu</t>
  </si>
  <si>
    <t>Vert</t>
  </si>
  <si>
    <t>Orange</t>
  </si>
  <si>
    <t>Thème :</t>
  </si>
  <si>
    <t>BALANCE AGÉE</t>
  </si>
  <si>
    <t>SOCIÉTÉ :</t>
  </si>
  <si>
    <t>TYPE ÉCRITURE :</t>
  </si>
  <si>
    <t>NON ÉCHU</t>
  </si>
  <si>
    <t>SUIVI DES CRÉANCES CLIENTS</t>
  </si>
  <si>
    <t>SOCIÉTÉ</t>
  </si>
  <si>
    <t>TYPE ÉCRITURE</t>
  </si>
  <si>
    <t>COMPTE</t>
  </si>
  <si>
    <t>ECHEANCE INCONNUE</t>
  </si>
  <si>
    <t>Ventes</t>
  </si>
  <si>
    <t>Trésorerie</t>
  </si>
  <si>
    <t>Général</t>
  </si>
  <si>
    <t>TYPE JOURNAL</t>
  </si>
  <si>
    <t>TYPE JOURNAL :</t>
  </si>
  <si>
    <t>*</t>
  </si>
  <si>
    <t>N° PIÈCE</t>
  </si>
  <si>
    <t>LIBELLE ECRITURE</t>
  </si>
  <si>
    <t>Retard &lt; 30 jours</t>
  </si>
  <si>
    <t>Retard 30-60 jours</t>
  </si>
  <si>
    <t>Retard 60-90 jours</t>
  </si>
  <si>
    <t>Retard 90-120 jours</t>
  </si>
  <si>
    <t>Retard &gt; 120 jours</t>
  </si>
  <si>
    <t>Remise à l'escompte</t>
  </si>
  <si>
    <t>Facture n°25227</t>
  </si>
  <si>
    <t>Factures n°257801</t>
  </si>
  <si>
    <t>RAN au 01/01</t>
  </si>
  <si>
    <t>Chèque reçu</t>
  </si>
  <si>
    <t>Règlement facture</t>
  </si>
  <si>
    <t>Acpte cde df1542</t>
  </si>
  <si>
    <t>Rglt facture</t>
  </si>
  <si>
    <t>Remise à l'encaissement du 27/03</t>
  </si>
  <si>
    <t>Carat Sarl</t>
  </si>
  <si>
    <t>Facture Carat Sarl</t>
  </si>
  <si>
    <t>Facture CARAT</t>
  </si>
  <si>
    <t>Facture Carat</t>
  </si>
  <si>
    <t>Vente fermoir OR</t>
  </si>
  <si>
    <t>Facture parure</t>
  </si>
  <si>
    <t>Acompte / facture</t>
  </si>
  <si>
    <t>Solde factures</t>
  </si>
  <si>
    <t>Facture Ciselure</t>
  </si>
  <si>
    <t>Fact Ciselure</t>
  </si>
  <si>
    <t>Recette comptoir</t>
  </si>
  <si>
    <t>Ventes comptoir</t>
  </si>
  <si>
    <t>Ventes web janvier</t>
  </si>
  <si>
    <t>Ventes web février</t>
  </si>
  <si>
    <t>Ventes web mars</t>
  </si>
  <si>
    <t>Facture Cristaux Liquides</t>
  </si>
  <si>
    <t>Contrat annuel entretien</t>
  </si>
  <si>
    <t>Fact Cristaux liquides</t>
  </si>
  <si>
    <t>Vente bijou</t>
  </si>
  <si>
    <t>Acompte reçu</t>
  </si>
  <si>
    <t>Facture Ets Grenat</t>
  </si>
  <si>
    <t>Réparation diverses OR</t>
  </si>
  <si>
    <t>Facture La Montre</t>
  </si>
  <si>
    <t>Facture n°97245</t>
  </si>
  <si>
    <t>Facture montre du Quartier</t>
  </si>
  <si>
    <t>Fact La Montre du Quartier</t>
  </si>
  <si>
    <t>Règlement solde facture</t>
  </si>
  <si>
    <t>Facture n°25226</t>
  </si>
  <si>
    <t>Facture Topaze Lyonnaise</t>
  </si>
  <si>
    <t>Chèque reçu - règlement</t>
  </si>
  <si>
    <t>Facture Opale</t>
  </si>
  <si>
    <t>Vente bagues</t>
  </si>
  <si>
    <t>Vente montres OR</t>
  </si>
  <si>
    <t>Facture Rubis</t>
  </si>
  <si>
    <t>Poussière d'OR</t>
  </si>
  <si>
    <t>Facture petites réparation</t>
  </si>
  <si>
    <t>Vente poussière d'or</t>
  </si>
  <si>
    <r>
      <rPr>
        <b/>
        <sz val="18"/>
        <color theme="1"/>
        <rFont val="Sage Text"/>
      </rPr>
      <t>Sage BI Reporting</t>
    </r>
    <r>
      <rPr>
        <sz val="18"/>
        <color theme="1"/>
        <rFont val="Sage Text"/>
      </rPr>
      <t xml:space="preserve"> s’adapte à toutes vos demandes pour vos tableaux de bord récurrents ou vos analyses ponctuelles.
Les analyses, effectuées instantanément peuvent ensuite être réactualisées, justifiées et présentées selon différentes vues et caractéristiques.</t>
    </r>
  </si>
  <si>
    <t>CHANGEZ LES CRITÈRES DE SÉLECTION OU ACTUALISER LES DIFFÉRENTES FEUILLES</t>
  </si>
  <si>
    <t>CONNECTEZ VOUS À SAGE BI REPORTING</t>
  </si>
  <si>
    <t>DÉCOUVREZ SAGE BI REPORTING</t>
  </si>
  <si>
    <t>ANALYSEZ LE RÉSULTAT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</si>
</sst>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theme="0"/>
      <name val="Segoe UI Light"/>
      <family val="2"/>
    </font>
    <font>
      <b/>
      <sz val="18"/>
      <color theme="0"/>
      <name val="Segoe UI Light"/>
      <family val="2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0"/>
      <color rgb="FFFFFFFF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rgb="FFFFFFFF"/>
      <name val="Calibri"/>
      <family val="2"/>
      <scheme val="minor"/>
    </font>
    <font>
      <i/>
      <sz val="10"/>
      <color rgb="FFE51457"/>
      <name val="Calibri"/>
      <family val="2"/>
      <scheme val="minor"/>
    </font>
    <font>
      <sz val="10"/>
      <name val="Arial"/>
      <family val="2"/>
    </font>
    <font>
      <b/>
      <sz val="16"/>
      <color theme="0"/>
      <name val="Segoe UI Light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1"/>
      <color theme="0"/>
      <name val="Century Gothic"/>
      <family val="2"/>
    </font>
    <font>
      <sz val="10"/>
      <color theme="5"/>
      <name val="Calibri"/>
      <family val="2"/>
    </font>
    <font>
      <sz val="10"/>
      <name val="Tahoma"/>
      <family val="2"/>
    </font>
    <font>
      <sz val="12"/>
      <name val="Segoe UI Light"/>
      <family val="2"/>
    </font>
    <font>
      <b/>
      <sz val="32"/>
      <color theme="0"/>
      <name val="Segoe UI"/>
      <family val="2"/>
    </font>
    <font>
      <b/>
      <sz val="18"/>
      <color theme="0"/>
      <name val="Segoe UI Semibold"/>
      <family val="2"/>
    </font>
    <font>
      <b/>
      <sz val="36"/>
      <color rgb="FF008200"/>
      <name val="Segoe UI"/>
      <family val="2"/>
    </font>
    <font>
      <b/>
      <sz val="18"/>
      <color theme="1"/>
      <name val="Segoe UI Semibold"/>
      <family val="2"/>
    </font>
    <font>
      <b/>
      <sz val="12"/>
      <color rgb="FF000000"/>
      <name val="Calibri"/>
      <family val="2"/>
      <scheme val="minor"/>
    </font>
    <font>
      <i/>
      <sz val="14"/>
      <color theme="0"/>
      <name val="Segoe UI Light"/>
      <family val="2"/>
    </font>
    <font>
      <sz val="11"/>
      <color theme="0" tint="-0.34998626667073579"/>
      <name val="Calibri"/>
      <family val="2"/>
      <scheme val="minor"/>
    </font>
    <font>
      <sz val="8"/>
      <name val="Calibri"/>
      <family val="2"/>
      <scheme val="minor"/>
    </font>
    <font>
      <sz val="18"/>
      <color theme="1"/>
      <name val="Sage Text"/>
    </font>
    <font>
      <b/>
      <sz val="18"/>
      <color theme="1"/>
      <name val="Sage Text"/>
    </font>
    <font>
      <sz val="16"/>
      <color theme="1"/>
      <name val="Sage UI Medium"/>
    </font>
    <font>
      <sz val="16"/>
      <color theme="1"/>
      <name val="Century Gothic"/>
      <family val="2"/>
    </font>
    <font>
      <sz val="22"/>
      <color theme="0"/>
      <name val="Sage Headline Black"/>
    </font>
    <font>
      <sz val="20"/>
      <color theme="0"/>
      <name val="Century Gothic"/>
      <family val="2"/>
    </font>
    <font>
      <sz val="22"/>
      <color theme="0"/>
      <name val="Segoe UI"/>
      <family val="2"/>
    </font>
  </fonts>
  <fills count="12">
    <fill>
      <patternFill patternType="none"/>
    </fill>
    <fill>
      <patternFill patternType="gray125"/>
    </fill>
    <fill>
      <patternFill patternType="solid">
        <fgColor rgb="FF00334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28B22"/>
        <bgColor indexed="64"/>
      </patternFill>
    </fill>
    <fill>
      <patternFill patternType="solid">
        <fgColor rgb="FF00DC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6E00"/>
        <bgColor indexed="64"/>
      </patternFill>
    </fill>
    <fill>
      <patternFill patternType="solid">
        <fgColor rgb="FF87CEFA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1"/>
      </top>
      <bottom/>
      <diagonal/>
    </border>
    <border>
      <left/>
      <right/>
      <top style="thin">
        <color rgb="FF778899"/>
      </top>
      <bottom style="thin">
        <color rgb="FF778899"/>
      </bottom>
      <diagonal/>
    </border>
    <border>
      <left style="thin">
        <color theme="5"/>
      </left>
      <right/>
      <top/>
      <bottom/>
      <diagonal/>
    </border>
    <border>
      <left/>
      <right style="thin">
        <color indexed="54"/>
      </right>
      <top/>
      <bottom style="thin">
        <color indexed="54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/>
      <right/>
      <top/>
      <bottom style="dashed">
        <color theme="0" tint="-0.24994659260841701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3" fillId="0" borderId="0"/>
    <xf numFmtId="0" fontId="15" fillId="0" borderId="0"/>
    <xf numFmtId="0" fontId="19" fillId="0" borderId="4">
      <alignment horizontal="left"/>
    </xf>
  </cellStyleXfs>
  <cellXfs count="58">
    <xf numFmtId="0" fontId="0" fillId="0" borderId="0" xfId="0"/>
    <xf numFmtId="0" fontId="3" fillId="2" borderId="0" xfId="0" applyFont="1" applyFill="1" applyAlignment="1">
      <alignment horizontal="left" vertical="center" indent="2"/>
    </xf>
    <xf numFmtId="0" fontId="4" fillId="2" borderId="0" xfId="0" applyFont="1" applyFill="1" applyAlignment="1">
      <alignment horizontal="left" vertical="center" indent="2"/>
    </xf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49" fontId="5" fillId="4" borderId="1" xfId="0" applyNumberFormat="1" applyFont="1" applyFill="1" applyBorder="1" applyAlignment="1">
      <alignment horizontal="left" vertical="center"/>
    </xf>
    <xf numFmtId="4" fontId="5" fillId="4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2" fillId="0" borderId="0" xfId="0" applyFont="1"/>
    <xf numFmtId="49" fontId="9" fillId="3" borderId="0" xfId="0" applyNumberFormat="1" applyFont="1" applyFill="1" applyAlignment="1">
      <alignment horizontal="left" vertical="center"/>
    </xf>
    <xf numFmtId="4" fontId="9" fillId="3" borderId="0" xfId="0" applyNumberFormat="1" applyFont="1" applyFill="1" applyAlignment="1">
      <alignment horizontal="right" vertical="center"/>
    </xf>
    <xf numFmtId="0" fontId="10" fillId="0" borderId="0" xfId="0" applyFont="1" applyAlignment="1">
      <alignment horizontal="center" vertical="center"/>
    </xf>
    <xf numFmtId="49" fontId="11" fillId="5" borderId="2" xfId="0" applyNumberFormat="1" applyFont="1" applyFill="1" applyBorder="1" applyAlignment="1">
      <alignment horizontal="left" vertical="center"/>
    </xf>
    <xf numFmtId="4" fontId="11" fillId="5" borderId="2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49" fontId="14" fillId="6" borderId="0" xfId="0" applyNumberFormat="1" applyFont="1" applyFill="1" applyAlignment="1">
      <alignment horizontal="center" vertical="center"/>
    </xf>
    <xf numFmtId="0" fontId="17" fillId="7" borderId="3" xfId="3" applyFont="1" applyFill="1" applyBorder="1" applyAlignment="1" applyProtection="1">
      <alignment horizontal="center" vertical="top" wrapText="1"/>
      <protection locked="0"/>
    </xf>
    <xf numFmtId="0" fontId="15" fillId="0" borderId="0" xfId="3"/>
    <xf numFmtId="0" fontId="16" fillId="0" borderId="0" xfId="3" applyFont="1"/>
    <xf numFmtId="49" fontId="20" fillId="0" borderId="0" xfId="4" applyNumberFormat="1" applyFont="1" applyBorder="1" applyAlignment="1" applyProtection="1">
      <alignment horizontal="center"/>
      <protection locked="0"/>
    </xf>
    <xf numFmtId="0" fontId="15" fillId="0" borderId="0" xfId="3" applyAlignment="1">
      <alignment horizontal="center"/>
    </xf>
    <xf numFmtId="49" fontId="20" fillId="0" borderId="5" xfId="4" applyNumberFormat="1" applyFont="1" applyBorder="1" applyAlignment="1" applyProtection="1">
      <alignment horizontal="center"/>
      <protection locked="0"/>
    </xf>
    <xf numFmtId="0" fontId="16" fillId="7" borderId="0" xfId="3" applyFont="1" applyFill="1" applyAlignment="1">
      <alignment horizontal="center"/>
    </xf>
    <xf numFmtId="0" fontId="16" fillId="7" borderId="0" xfId="3" applyFont="1" applyFill="1"/>
    <xf numFmtId="0" fontId="18" fillId="0" borderId="0" xfId="3" applyFont="1"/>
    <xf numFmtId="49" fontId="15" fillId="0" borderId="0" xfId="3" applyNumberFormat="1"/>
    <xf numFmtId="4" fontId="15" fillId="0" borderId="0" xfId="3" applyNumberFormat="1"/>
    <xf numFmtId="14" fontId="15" fillId="0" borderId="0" xfId="3" applyNumberFormat="1"/>
    <xf numFmtId="0" fontId="15" fillId="0" borderId="0" xfId="0" applyFont="1"/>
    <xf numFmtId="4" fontId="15" fillId="0" borderId="0" xfId="0" applyNumberFormat="1" applyFont="1"/>
    <xf numFmtId="0" fontId="16" fillId="7" borderId="0" xfId="3" applyFont="1" applyFill="1" applyAlignment="1">
      <alignment horizontal="left"/>
    </xf>
    <xf numFmtId="0" fontId="8" fillId="8" borderId="0" xfId="0" applyFont="1" applyFill="1" applyAlignment="1">
      <alignment horizontal="center" vertical="center" wrapText="1"/>
    </xf>
    <xf numFmtId="0" fontId="24" fillId="0" borderId="6" xfId="0" applyFont="1" applyBorder="1" applyAlignment="1">
      <alignment horizontal="center" vertical="center"/>
    </xf>
    <xf numFmtId="0" fontId="21" fillId="2" borderId="0" xfId="0" applyFont="1" applyFill="1" applyAlignment="1">
      <alignment horizontal="left" vertical="center" indent="4"/>
    </xf>
    <xf numFmtId="49" fontId="7" fillId="3" borderId="0" xfId="0" applyNumberFormat="1" applyFont="1" applyFill="1" applyAlignment="1">
      <alignment horizontal="left" vertical="center"/>
    </xf>
    <xf numFmtId="49" fontId="25" fillId="9" borderId="2" xfId="0" applyNumberFormat="1" applyFont="1" applyFill="1" applyBorder="1" applyAlignment="1">
      <alignment horizontal="left" vertical="center"/>
    </xf>
    <xf numFmtId="4" fontId="25" fillId="9" borderId="2" xfId="0" applyNumberFormat="1" applyFont="1" applyFill="1" applyBorder="1" applyAlignment="1">
      <alignment horizontal="right" vertical="center"/>
    </xf>
    <xf numFmtId="0" fontId="22" fillId="2" borderId="0" xfId="0" applyFont="1" applyFill="1" applyAlignment="1">
      <alignment horizontal="right" vertical="center" wrapText="1" indent="1"/>
    </xf>
    <xf numFmtId="0" fontId="22" fillId="2" borderId="0" xfId="0" applyFont="1" applyFill="1" applyAlignment="1">
      <alignment horizontal="right" vertical="center" wrapText="1" indent="2"/>
    </xf>
    <xf numFmtId="0" fontId="22" fillId="2" borderId="0" xfId="0" applyFont="1" applyFill="1" applyAlignment="1">
      <alignment horizontal="right" vertical="center" wrapText="1" indent="3"/>
    </xf>
    <xf numFmtId="49" fontId="26" fillId="2" borderId="0" xfId="0" applyNumberFormat="1" applyFont="1" applyFill="1" applyAlignment="1">
      <alignment horizontal="left" vertical="center" wrapText="1" indent="1"/>
    </xf>
    <xf numFmtId="0" fontId="26" fillId="2" borderId="0" xfId="0" applyFont="1" applyFill="1" applyAlignment="1">
      <alignment horizontal="left" vertical="center" wrapText="1" indent="1"/>
    </xf>
    <xf numFmtId="0" fontId="27" fillId="0" borderId="0" xfId="0" applyFont="1"/>
    <xf numFmtId="0" fontId="0" fillId="10" borderId="0" xfId="0" applyFill="1"/>
    <xf numFmtId="0" fontId="0" fillId="11" borderId="0" xfId="0" applyFill="1"/>
    <xf numFmtId="0" fontId="0" fillId="11" borderId="7" xfId="0" applyFill="1" applyBorder="1"/>
    <xf numFmtId="0" fontId="31" fillId="0" borderId="0" xfId="0" applyFont="1" applyAlignment="1">
      <alignment horizontal="left" indent="2"/>
    </xf>
    <xf numFmtId="0" fontId="32" fillId="0" borderId="0" xfId="0" applyFont="1" applyAlignment="1">
      <alignment horizontal="left" indent="2"/>
    </xf>
    <xf numFmtId="49" fontId="34" fillId="10" borderId="0" xfId="0" applyNumberFormat="1" applyFont="1" applyFill="1"/>
    <xf numFmtId="0" fontId="35" fillId="10" borderId="0" xfId="0" applyFont="1" applyFill="1" applyAlignment="1">
      <alignment vertical="center"/>
    </xf>
    <xf numFmtId="49" fontId="34" fillId="10" borderId="0" xfId="0" quotePrefix="1" applyNumberFormat="1" applyFont="1" applyFill="1" applyAlignment="1">
      <alignment horizontal="center"/>
    </xf>
    <xf numFmtId="49" fontId="34" fillId="10" borderId="0" xfId="0" applyNumberFormat="1" applyFont="1" applyFill="1" applyAlignment="1">
      <alignment horizontal="center"/>
    </xf>
    <xf numFmtId="0" fontId="29" fillId="11" borderId="7" xfId="0" applyFont="1" applyFill="1" applyBorder="1" applyAlignment="1">
      <alignment horizontal="center" vertical="center" wrapText="1"/>
    </xf>
    <xf numFmtId="0" fontId="29" fillId="11" borderId="0" xfId="0" applyFont="1" applyFill="1" applyAlignment="1">
      <alignment horizontal="center" vertical="center" wrapText="1"/>
    </xf>
    <xf numFmtId="0" fontId="33" fillId="10" borderId="0" xfId="0" applyFont="1" applyFill="1" applyAlignment="1">
      <alignment horizontal="left" vertical="center" indent="2"/>
    </xf>
    <xf numFmtId="0" fontId="34" fillId="10" borderId="0" xfId="0" applyFont="1" applyFill="1" applyAlignment="1">
      <alignment horizontal="center"/>
    </xf>
    <xf numFmtId="0" fontId="23" fillId="0" borderId="0" xfId="0" applyFont="1" applyAlignment="1">
      <alignment horizontal="left" indent="4"/>
    </xf>
  </cellXfs>
  <cellStyles count="5">
    <cellStyle name="Filter Input Text" xfId="4" xr:uid="{976F1AB2-780F-487B-8D99-720D7D17BADA}"/>
    <cellStyle name="Normal" xfId="0" builtinId="0"/>
    <cellStyle name="Normal 2" xfId="2" xr:uid="{39D7021B-CB3C-4B00-ABF8-055762A9984E}"/>
    <cellStyle name="Normal 5" xfId="3" xr:uid="{62A9A343-2185-435D-9BDB-1EABF04B4337}"/>
    <cellStyle name="Normal 6" xfId="1" xr:uid="{43ACA4E5-B4F3-429E-AD92-20A64D5C09BF}"/>
  </cellStyles>
  <dxfs count="14"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4" formatCode="#,##0.00"/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</dxf>
    <dxf>
      <numFmt numFmtId="30" formatCode="@"/>
    </dxf>
  </dxfs>
  <tableStyles count="0" defaultTableStyle="TableStyleMedium2" defaultPivotStyle="PivotStyleLight16"/>
  <colors>
    <mruColors>
      <color rgb="FFE51457"/>
      <color rgb="FFF2E81E"/>
      <color rgb="FFFFFF66"/>
      <color rgb="FFFA9500"/>
      <color rgb="FF006E00"/>
      <color rgb="FF00DC00"/>
      <color rgb="FF008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>
                <a:solidFill>
                  <a:schemeClr val="bg1"/>
                </a:solidFill>
              </a:rPr>
              <a:t>Suiv</a:t>
            </a:r>
            <a:endParaRPr lang="fr-FR" baseline="0">
              <a:solidFill>
                <a:schemeClr val="bg1"/>
              </a:solidFill>
            </a:endParaRPr>
          </a:p>
        </c:rich>
      </c:tx>
      <c:layout>
        <c:manualLayout>
          <c:xMode val="edge"/>
          <c:yMode val="edge"/>
          <c:x val="8.1192426789347974E-2"/>
          <c:y val="1.89106437111524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9.6910458140227973E-2"/>
          <c:y val="9.5815207318759851E-2"/>
          <c:w val="0.87693097651719476"/>
          <c:h val="0.8593405191473054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'Balance Agée Visuelle'!$D$14</c:f>
              <c:strCache>
                <c:ptCount val="1"/>
                <c:pt idx="0">
                  <c:v>A jour</c:v>
                </c:pt>
              </c:strCache>
            </c:strRef>
          </c:tx>
          <c:spPr>
            <a:solidFill>
              <a:srgbClr val="6DC162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'Balance Agée Visuelle'!$C$15:$C$28</c:f>
              <c:strCache>
                <c:ptCount val="14"/>
                <c:pt idx="0">
                  <c:v>Client Web France</c:v>
                </c:pt>
                <c:pt idx="1">
                  <c:v>Client divers</c:v>
                </c:pt>
                <c:pt idx="2">
                  <c:v>Rubis sur Longleux</c:v>
                </c:pt>
                <c:pt idx="3">
                  <c:v>Carat S.a.r.l</c:v>
                </c:pt>
                <c:pt idx="4">
                  <c:v>La Topaze Lyonnaise</c:v>
                </c:pt>
                <c:pt idx="5">
                  <c:v>Ciselure</c:v>
                </c:pt>
                <c:pt idx="6">
                  <c:v>Platine &amp; fils</c:v>
                </c:pt>
                <c:pt idx="7">
                  <c:v>Cristaux liquides</c:v>
                </c:pt>
                <c:pt idx="8">
                  <c:v>Diamant Vert</c:v>
                </c:pt>
                <c:pt idx="9">
                  <c:v>La Montre du Quartier</c:v>
                </c:pt>
                <c:pt idx="10">
                  <c:v>Opale</c:v>
                </c:pt>
                <c:pt idx="11">
                  <c:v>Grenat pour toi</c:v>
                </c:pt>
                <c:pt idx="12">
                  <c:v>Emeraude SA</c:v>
                </c:pt>
                <c:pt idx="13">
                  <c:v>Bague's en or</c:v>
                </c:pt>
              </c:strCache>
            </c:strRef>
          </c:cat>
          <c:val>
            <c:numRef>
              <c:f>'Balance Agée Visuelle'!$D$15:$D$28</c:f>
              <c:numCache>
                <c:formatCode>#,##0.00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6B-413B-BB5B-3A647CF0CFB0}"/>
            </c:ext>
          </c:extLst>
        </c:ser>
        <c:ser>
          <c:idx val="1"/>
          <c:order val="1"/>
          <c:tx>
            <c:strRef>
              <c:f>'Balance Agée Visuelle'!$E$14</c:f>
              <c:strCache>
                <c:ptCount val="1"/>
                <c:pt idx="0">
                  <c:v>Retard &lt; 30 jours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'Balance Agée Visuelle'!$C$15:$C$28</c:f>
              <c:strCache>
                <c:ptCount val="14"/>
                <c:pt idx="0">
                  <c:v>Client Web France</c:v>
                </c:pt>
                <c:pt idx="1">
                  <c:v>Client divers</c:v>
                </c:pt>
                <c:pt idx="2">
                  <c:v>Rubis sur Longleux</c:v>
                </c:pt>
                <c:pt idx="3">
                  <c:v>Carat S.a.r.l</c:v>
                </c:pt>
                <c:pt idx="4">
                  <c:v>La Topaze Lyonnaise</c:v>
                </c:pt>
                <c:pt idx="5">
                  <c:v>Ciselure</c:v>
                </c:pt>
                <c:pt idx="6">
                  <c:v>Platine &amp; fils</c:v>
                </c:pt>
                <c:pt idx="7">
                  <c:v>Cristaux liquides</c:v>
                </c:pt>
                <c:pt idx="8">
                  <c:v>Diamant Vert</c:v>
                </c:pt>
                <c:pt idx="9">
                  <c:v>La Montre du Quartier</c:v>
                </c:pt>
                <c:pt idx="10">
                  <c:v>Opale</c:v>
                </c:pt>
                <c:pt idx="11">
                  <c:v>Grenat pour toi</c:v>
                </c:pt>
                <c:pt idx="12">
                  <c:v>Emeraude SA</c:v>
                </c:pt>
                <c:pt idx="13">
                  <c:v>Bague's en or</c:v>
                </c:pt>
              </c:strCache>
            </c:strRef>
          </c:cat>
          <c:val>
            <c:numRef>
              <c:f>'Balance Agée Visuelle'!$E$15:$E$28</c:f>
              <c:numCache>
                <c:formatCode>#,##0.00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6B-413B-BB5B-3A647CF0CFB0}"/>
            </c:ext>
          </c:extLst>
        </c:ser>
        <c:ser>
          <c:idx val="2"/>
          <c:order val="2"/>
          <c:tx>
            <c:strRef>
              <c:f>'Balance Agée Visuelle'!$F$14</c:f>
              <c:strCache>
                <c:ptCount val="1"/>
                <c:pt idx="0">
                  <c:v>Retard 30-60 jours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'Balance Agée Visuelle'!$C$15:$C$28</c:f>
              <c:strCache>
                <c:ptCount val="14"/>
                <c:pt idx="0">
                  <c:v>Client Web France</c:v>
                </c:pt>
                <c:pt idx="1">
                  <c:v>Client divers</c:v>
                </c:pt>
                <c:pt idx="2">
                  <c:v>Rubis sur Longleux</c:v>
                </c:pt>
                <c:pt idx="3">
                  <c:v>Carat S.a.r.l</c:v>
                </c:pt>
                <c:pt idx="4">
                  <c:v>La Topaze Lyonnaise</c:v>
                </c:pt>
                <c:pt idx="5">
                  <c:v>Ciselure</c:v>
                </c:pt>
                <c:pt idx="6">
                  <c:v>Platine &amp; fils</c:v>
                </c:pt>
                <c:pt idx="7">
                  <c:v>Cristaux liquides</c:v>
                </c:pt>
                <c:pt idx="8">
                  <c:v>Diamant Vert</c:v>
                </c:pt>
                <c:pt idx="9">
                  <c:v>La Montre du Quartier</c:v>
                </c:pt>
                <c:pt idx="10">
                  <c:v>Opale</c:v>
                </c:pt>
                <c:pt idx="11">
                  <c:v>Grenat pour toi</c:v>
                </c:pt>
                <c:pt idx="12">
                  <c:v>Emeraude SA</c:v>
                </c:pt>
                <c:pt idx="13">
                  <c:v>Bague's en or</c:v>
                </c:pt>
              </c:strCache>
            </c:strRef>
          </c:cat>
          <c:val>
            <c:numRef>
              <c:f>'Balance Agée Visuelle'!$F$15:$F$28</c:f>
              <c:numCache>
                <c:formatCode>#,##0.00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6B-413B-BB5B-3A647CF0CFB0}"/>
            </c:ext>
          </c:extLst>
        </c:ser>
        <c:ser>
          <c:idx val="3"/>
          <c:order val="3"/>
          <c:tx>
            <c:strRef>
              <c:f>'Balance Agée Visuelle'!$G$14</c:f>
              <c:strCache>
                <c:ptCount val="1"/>
                <c:pt idx="0">
                  <c:v>Retard 60-90 jours</c:v>
                </c:pt>
              </c:strCache>
            </c:strRef>
          </c:tx>
          <c:spPr>
            <a:solidFill>
              <a:srgbClr val="F2E81E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'Balance Agée Visuelle'!$C$15:$C$28</c:f>
              <c:strCache>
                <c:ptCount val="14"/>
                <c:pt idx="0">
                  <c:v>Client Web France</c:v>
                </c:pt>
                <c:pt idx="1">
                  <c:v>Client divers</c:v>
                </c:pt>
                <c:pt idx="2">
                  <c:v>Rubis sur Longleux</c:v>
                </c:pt>
                <c:pt idx="3">
                  <c:v>Carat S.a.r.l</c:v>
                </c:pt>
                <c:pt idx="4">
                  <c:v>La Topaze Lyonnaise</c:v>
                </c:pt>
                <c:pt idx="5">
                  <c:v>Ciselure</c:v>
                </c:pt>
                <c:pt idx="6">
                  <c:v>Platine &amp; fils</c:v>
                </c:pt>
                <c:pt idx="7">
                  <c:v>Cristaux liquides</c:v>
                </c:pt>
                <c:pt idx="8">
                  <c:v>Diamant Vert</c:v>
                </c:pt>
                <c:pt idx="9">
                  <c:v>La Montre du Quartier</c:v>
                </c:pt>
                <c:pt idx="10">
                  <c:v>Opale</c:v>
                </c:pt>
                <c:pt idx="11">
                  <c:v>Grenat pour toi</c:v>
                </c:pt>
                <c:pt idx="12">
                  <c:v>Emeraude SA</c:v>
                </c:pt>
                <c:pt idx="13">
                  <c:v>Bague's en or</c:v>
                </c:pt>
              </c:strCache>
            </c:strRef>
          </c:cat>
          <c:val>
            <c:numRef>
              <c:f>'Balance Agée Visuelle'!$G$15:$G$28</c:f>
              <c:numCache>
                <c:formatCode>#,##0.00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6B-413B-BB5B-3A647CF0CFB0}"/>
            </c:ext>
          </c:extLst>
        </c:ser>
        <c:ser>
          <c:idx val="4"/>
          <c:order val="4"/>
          <c:tx>
            <c:strRef>
              <c:f>'Balance Agée Visuelle'!$H$14</c:f>
              <c:strCache>
                <c:ptCount val="1"/>
                <c:pt idx="0">
                  <c:v>Retard 90-120 jours</c:v>
                </c:pt>
              </c:strCache>
            </c:strRef>
          </c:tx>
          <c:spPr>
            <a:solidFill>
              <a:srgbClr val="FA9500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'Balance Agée Visuelle'!$C$15:$C$28</c:f>
              <c:strCache>
                <c:ptCount val="14"/>
                <c:pt idx="0">
                  <c:v>Client Web France</c:v>
                </c:pt>
                <c:pt idx="1">
                  <c:v>Client divers</c:v>
                </c:pt>
                <c:pt idx="2">
                  <c:v>Rubis sur Longleux</c:v>
                </c:pt>
                <c:pt idx="3">
                  <c:v>Carat S.a.r.l</c:v>
                </c:pt>
                <c:pt idx="4">
                  <c:v>La Topaze Lyonnaise</c:v>
                </c:pt>
                <c:pt idx="5">
                  <c:v>Ciselure</c:v>
                </c:pt>
                <c:pt idx="6">
                  <c:v>Platine &amp; fils</c:v>
                </c:pt>
                <c:pt idx="7">
                  <c:v>Cristaux liquides</c:v>
                </c:pt>
                <c:pt idx="8">
                  <c:v>Diamant Vert</c:v>
                </c:pt>
                <c:pt idx="9">
                  <c:v>La Montre du Quartier</c:v>
                </c:pt>
                <c:pt idx="10">
                  <c:v>Opale</c:v>
                </c:pt>
                <c:pt idx="11">
                  <c:v>Grenat pour toi</c:v>
                </c:pt>
                <c:pt idx="12">
                  <c:v>Emeraude SA</c:v>
                </c:pt>
                <c:pt idx="13">
                  <c:v>Bague's en or</c:v>
                </c:pt>
              </c:strCache>
            </c:strRef>
          </c:cat>
          <c:val>
            <c:numRef>
              <c:f>'Balance Agée Visuelle'!$H$15:$H$28</c:f>
              <c:numCache>
                <c:formatCode>#,##0.00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86B-413B-BB5B-3A647CF0CFB0}"/>
            </c:ext>
          </c:extLst>
        </c:ser>
        <c:ser>
          <c:idx val="5"/>
          <c:order val="5"/>
          <c:tx>
            <c:strRef>
              <c:f>'Balance Agée Visuelle'!$I$14</c:f>
              <c:strCache>
                <c:ptCount val="1"/>
                <c:pt idx="0">
                  <c:v>Retard &gt; 120 jours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'Balance Agée Visuelle'!$C$15:$C$28</c:f>
              <c:strCache>
                <c:ptCount val="14"/>
                <c:pt idx="0">
                  <c:v>Client Web France</c:v>
                </c:pt>
                <c:pt idx="1">
                  <c:v>Client divers</c:v>
                </c:pt>
                <c:pt idx="2">
                  <c:v>Rubis sur Longleux</c:v>
                </c:pt>
                <c:pt idx="3">
                  <c:v>Carat S.a.r.l</c:v>
                </c:pt>
                <c:pt idx="4">
                  <c:v>La Topaze Lyonnaise</c:v>
                </c:pt>
                <c:pt idx="5">
                  <c:v>Ciselure</c:v>
                </c:pt>
                <c:pt idx="6">
                  <c:v>Platine &amp; fils</c:v>
                </c:pt>
                <c:pt idx="7">
                  <c:v>Cristaux liquides</c:v>
                </c:pt>
                <c:pt idx="8">
                  <c:v>Diamant Vert</c:v>
                </c:pt>
                <c:pt idx="9">
                  <c:v>La Montre du Quartier</c:v>
                </c:pt>
                <c:pt idx="10">
                  <c:v>Opale</c:v>
                </c:pt>
                <c:pt idx="11">
                  <c:v>Grenat pour toi</c:v>
                </c:pt>
                <c:pt idx="12">
                  <c:v>Emeraude SA</c:v>
                </c:pt>
                <c:pt idx="13">
                  <c:v>Bague's en or</c:v>
                </c:pt>
              </c:strCache>
            </c:strRef>
          </c:cat>
          <c:val>
            <c:numRef>
              <c:f>'Balance Agée Visuelle'!$I$15:$I$28</c:f>
              <c:numCache>
                <c:formatCode>#,##0.00</c:formatCode>
                <c:ptCount val="14"/>
                <c:pt idx="0">
                  <c:v>3879954.55</c:v>
                </c:pt>
                <c:pt idx="1">
                  <c:v>318229.3</c:v>
                </c:pt>
                <c:pt idx="2">
                  <c:v>107249</c:v>
                </c:pt>
                <c:pt idx="3">
                  <c:v>105780.36</c:v>
                </c:pt>
                <c:pt idx="4">
                  <c:v>84883.04</c:v>
                </c:pt>
                <c:pt idx="5">
                  <c:v>78234.06</c:v>
                </c:pt>
                <c:pt idx="6">
                  <c:v>65732.160000000003</c:v>
                </c:pt>
                <c:pt idx="7">
                  <c:v>53604.160000000003</c:v>
                </c:pt>
                <c:pt idx="8">
                  <c:v>51568.26</c:v>
                </c:pt>
                <c:pt idx="9">
                  <c:v>46868.67</c:v>
                </c:pt>
                <c:pt idx="10">
                  <c:v>43271.839999999997</c:v>
                </c:pt>
                <c:pt idx="11">
                  <c:v>42711.9</c:v>
                </c:pt>
                <c:pt idx="12">
                  <c:v>5874.68</c:v>
                </c:pt>
                <c:pt idx="13">
                  <c:v>3783.66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86B-413B-BB5B-3A647CF0CFB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44"/>
        <c:overlap val="100"/>
        <c:axId val="424227864"/>
        <c:axId val="424225120"/>
      </c:barChart>
      <c:catAx>
        <c:axId val="4242278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4225120"/>
        <c:crosses val="autoZero"/>
        <c:auto val="1"/>
        <c:lblAlgn val="ctr"/>
        <c:lblOffset val="100"/>
        <c:noMultiLvlLbl val="0"/>
      </c:catAx>
      <c:valAx>
        <c:axId val="424225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4227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849585867086674"/>
          <c:y val="2.676860591618804E-2"/>
          <c:w val="0.47899531097938602"/>
          <c:h val="3.78458496156697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682743</xdr:colOff>
      <xdr:row>3</xdr:row>
      <xdr:rowOff>9523</xdr:rowOff>
    </xdr:from>
    <xdr:to>
      <xdr:col>1</xdr:col>
      <xdr:colOff>0</xdr:colOff>
      <xdr:row>21</xdr:row>
      <xdr:rowOff>9524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45D61626-5F90-47D6-A7A0-A29A057E1675}"/>
            </a:ext>
          </a:extLst>
        </xdr:cNvPr>
        <xdr:cNvSpPr/>
      </xdr:nvSpPr>
      <xdr:spPr>
        <a:xfrm>
          <a:off x="682743" y="554353"/>
          <a:ext cx="107832" cy="3257551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554248</xdr:colOff>
      <xdr:row>5</xdr:row>
      <xdr:rowOff>124720</xdr:rowOff>
    </xdr:from>
    <xdr:to>
      <xdr:col>1</xdr:col>
      <xdr:colOff>114820</xdr:colOff>
      <xdr:row>7</xdr:row>
      <xdr:rowOff>47691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B3FD8D6A-859A-4799-BFCE-6BD390085E93}"/>
            </a:ext>
          </a:extLst>
        </xdr:cNvPr>
        <xdr:cNvSpPr>
          <a:spLocks noChangeAspect="1"/>
        </xdr:cNvSpPr>
      </xdr:nvSpPr>
      <xdr:spPr>
        <a:xfrm>
          <a:off x="550438" y="1031500"/>
          <a:ext cx="354957" cy="284921"/>
        </a:xfrm>
        <a:prstGeom prst="ellipse">
          <a:avLst/>
        </a:prstGeom>
        <a:solidFill>
          <a:srgbClr val="00D7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oneCellAnchor>
    <xdr:from>
      <xdr:col>23</xdr:col>
      <xdr:colOff>627305</xdr:colOff>
      <xdr:row>0</xdr:row>
      <xdr:rowOff>181201</xdr:rowOff>
    </xdr:from>
    <xdr:ext cx="1169035" cy="660400"/>
    <xdr:pic>
      <xdr:nvPicPr>
        <xdr:cNvPr id="4" name="Graphic 17">
          <a:extLst>
            <a:ext uri="{FF2B5EF4-FFF2-40B4-BE49-F238E27FC236}">
              <a16:creationId xmlns:a16="http://schemas.microsoft.com/office/drawing/2014/main" id="{2740F79A-1D13-4457-A0BB-0DA2D58B22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8814340" y="179296"/>
          <a:ext cx="1169035" cy="660400"/>
        </a:xfrm>
        <a:prstGeom prst="rect">
          <a:avLst/>
        </a:prstGeom>
      </xdr:spPr>
    </xdr:pic>
    <xdr:clientData/>
  </xdr:oneCellAnchor>
  <xdr:twoCellAnchor>
    <xdr:from>
      <xdr:col>0</xdr:col>
      <xdr:colOff>550994</xdr:colOff>
      <xdr:row>15</xdr:row>
      <xdr:rowOff>235323</xdr:rowOff>
    </xdr:from>
    <xdr:to>
      <xdr:col>1</xdr:col>
      <xdr:colOff>122996</xdr:colOff>
      <xdr:row>17</xdr:row>
      <xdr:rowOff>76267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498FEB06-6F7D-4FF4-B438-C12B3AA559DC}"/>
            </a:ext>
          </a:extLst>
        </xdr:cNvPr>
        <xdr:cNvSpPr>
          <a:spLocks noChangeAspect="1"/>
        </xdr:cNvSpPr>
      </xdr:nvSpPr>
      <xdr:spPr>
        <a:xfrm>
          <a:off x="554804" y="2894703"/>
          <a:ext cx="360672" cy="258139"/>
        </a:xfrm>
        <a:prstGeom prst="ellipse">
          <a:avLst/>
        </a:prstGeom>
        <a:solidFill>
          <a:srgbClr val="00D7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549088</xdr:colOff>
      <xdr:row>10</xdr:row>
      <xdr:rowOff>224117</xdr:rowOff>
    </xdr:from>
    <xdr:to>
      <xdr:col>1</xdr:col>
      <xdr:colOff>117280</xdr:colOff>
      <xdr:row>12</xdr:row>
      <xdr:rowOff>61251</xdr:rowOff>
    </xdr:to>
    <xdr:sp macro="" textlink="">
      <xdr:nvSpPr>
        <xdr:cNvPr id="6" name="Ellipse 5">
          <a:extLst>
            <a:ext uri="{FF2B5EF4-FFF2-40B4-BE49-F238E27FC236}">
              <a16:creationId xmlns:a16="http://schemas.microsoft.com/office/drawing/2014/main" id="{101B9956-07FD-45A4-B16E-AC050C4F1FBC}"/>
            </a:ext>
          </a:extLst>
        </xdr:cNvPr>
        <xdr:cNvSpPr>
          <a:spLocks noChangeAspect="1"/>
        </xdr:cNvSpPr>
      </xdr:nvSpPr>
      <xdr:spPr>
        <a:xfrm>
          <a:off x="552898" y="1993862"/>
          <a:ext cx="354957" cy="235279"/>
        </a:xfrm>
        <a:prstGeom prst="ellipse">
          <a:avLst/>
        </a:prstGeom>
        <a:solidFill>
          <a:srgbClr val="00D7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159050</xdr:colOff>
      <xdr:row>4</xdr:row>
      <xdr:rowOff>261257</xdr:rowOff>
    </xdr:from>
    <xdr:to>
      <xdr:col>17</xdr:col>
      <xdr:colOff>669470</xdr:colOff>
      <xdr:row>56</xdr:row>
      <xdr:rowOff>146957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712F8AA3-0251-430E-8163-A416406F8B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E8E4AE7-7804-449C-A4C7-CAAC7725B5D2}" name="TableauC13" displayName="TableauC13" ref="C14:I29" totalsRowCount="1">
  <autoFilter ref="C14:I28" xr:uid="{CE8E4AE7-7804-449C-A4C7-CAAC7725B5D2}"/>
  <tableColumns count="7">
    <tableColumn id="1" xr3:uid="{25C85A64-A145-481A-9F1F-5FB5F958470B}" name="Tiers - Nom" totalsRowLabel="Total" dataDxfId="13" totalsRowDxfId="12"/>
    <tableColumn id="15" xr3:uid="{D45EEAB3-8C73-4798-8181-6F7B58A396E6}" name="A jour" totalsRowFunction="sum" dataDxfId="11" totalsRowDxfId="10"/>
    <tableColumn id="2" xr3:uid="{1E225772-99ED-40C0-AC73-D1C517244072}" name="Retard &lt; 30 jours" totalsRowFunction="sum" dataDxfId="9" totalsRowDxfId="8"/>
    <tableColumn id="3" xr3:uid="{7A04A3F3-49ED-4C36-838F-00BA8D0D738A}" name="Retard 30-60 jours" totalsRowFunction="sum" dataDxfId="7" totalsRowDxfId="6"/>
    <tableColumn id="4" xr3:uid="{9950587A-D3FD-4940-BB8C-2E2961BF38BA}" name="Retard 60-90 jours" totalsRowFunction="sum" dataDxfId="5" totalsRowDxfId="4"/>
    <tableColumn id="5" xr3:uid="{EC9F498E-F9F7-4610-9D49-267637EC4A16}" name="Retard 90-120 jours" totalsRowFunction="sum" dataDxfId="3" totalsRowDxfId="2"/>
    <tableColumn id="6" xr3:uid="{D04AE1DA-A847-4090-A9E6-820F30A3BC62}" name="Retard &gt; 120 jours" totalsRowFunction="sum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Vert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4E0F3-F9C3-4CDE-978E-7063A3B59D84}">
  <dimension ref="A1:AJ44"/>
  <sheetViews>
    <sheetView showGridLines="0" tabSelected="1" zoomScale="85" zoomScaleNormal="85" workbookViewId="0">
      <selection activeCell="B18" sqref="B18"/>
    </sheetView>
  </sheetViews>
  <sheetFormatPr baseColWidth="10" defaultRowHeight="14.4" x14ac:dyDescent="0.3"/>
  <cols>
    <col min="19" max="19" width="15.88671875" customWidth="1"/>
  </cols>
  <sheetData>
    <row r="1" spans="1:36" ht="15" customHeight="1" x14ac:dyDescent="0.4">
      <c r="A1" s="55" t="s">
        <v>175</v>
      </c>
      <c r="B1" s="55"/>
      <c r="C1" s="55"/>
      <c r="D1" s="55"/>
      <c r="E1" s="55"/>
      <c r="F1" s="55"/>
      <c r="G1" s="55"/>
      <c r="H1" s="55"/>
      <c r="I1" s="55"/>
      <c r="J1" s="55"/>
      <c r="K1" s="50"/>
      <c r="L1" s="56"/>
      <c r="M1" s="56"/>
      <c r="N1" s="51"/>
      <c r="O1" s="49"/>
      <c r="P1" s="56"/>
      <c r="Q1" s="56"/>
      <c r="R1" s="51"/>
      <c r="S1" s="49"/>
      <c r="T1" s="56"/>
      <c r="U1" s="56"/>
      <c r="V1" s="51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</row>
    <row r="2" spans="1:36" ht="49.2" customHeight="1" x14ac:dyDescent="0.4">
      <c r="A2" s="55"/>
      <c r="B2" s="55"/>
      <c r="C2" s="55"/>
      <c r="D2" s="55"/>
      <c r="E2" s="55"/>
      <c r="F2" s="55"/>
      <c r="G2" s="55"/>
      <c r="H2" s="55"/>
      <c r="I2" s="55"/>
      <c r="J2" s="55"/>
      <c r="K2" s="50"/>
      <c r="L2" s="56"/>
      <c r="M2" s="56"/>
      <c r="N2" s="52"/>
      <c r="O2" s="49"/>
      <c r="P2" s="56"/>
      <c r="Q2" s="56"/>
      <c r="R2" s="52"/>
      <c r="S2" s="49"/>
      <c r="T2" s="56"/>
      <c r="U2" s="56"/>
      <c r="V2" s="52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</row>
    <row r="3" spans="1:36" x14ac:dyDescent="0.3">
      <c r="A3" s="55"/>
      <c r="B3" s="55"/>
      <c r="C3" s="55"/>
      <c r="D3" s="55"/>
      <c r="E3" s="55"/>
      <c r="F3" s="55"/>
      <c r="G3" s="55"/>
      <c r="H3" s="55"/>
      <c r="I3" s="55"/>
      <c r="J3" s="55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</row>
    <row r="5" spans="1:36" ht="22.8" customHeight="1" x14ac:dyDescent="0.3"/>
    <row r="7" spans="1:36" ht="20.399999999999999" x14ac:dyDescent="0.35">
      <c r="B7" s="47" t="s">
        <v>174</v>
      </c>
    </row>
    <row r="8" spans="1:36" ht="21" x14ac:dyDescent="0.35">
      <c r="B8" s="48"/>
    </row>
    <row r="9" spans="1:36" ht="21" x14ac:dyDescent="0.35">
      <c r="B9" s="48"/>
    </row>
    <row r="10" spans="1:36" ht="21" x14ac:dyDescent="0.35">
      <c r="B10" s="48"/>
    </row>
    <row r="11" spans="1:36" ht="21" x14ac:dyDescent="0.35">
      <c r="B11" s="48"/>
    </row>
    <row r="12" spans="1:36" ht="20.399999999999999" x14ac:dyDescent="0.35">
      <c r="B12" s="47" t="s">
        <v>173</v>
      </c>
    </row>
    <row r="13" spans="1:36" ht="21" x14ac:dyDescent="0.35">
      <c r="B13" s="48"/>
    </row>
    <row r="14" spans="1:36" ht="21" x14ac:dyDescent="0.35">
      <c r="B14" s="48"/>
    </row>
    <row r="15" spans="1:36" ht="21" x14ac:dyDescent="0.35">
      <c r="B15" s="48"/>
    </row>
    <row r="16" spans="1:36" ht="21" x14ac:dyDescent="0.35">
      <c r="B16" s="48"/>
    </row>
    <row r="17" spans="1:36" ht="20.399999999999999" x14ac:dyDescent="0.35">
      <c r="B17" s="47" t="s">
        <v>176</v>
      </c>
    </row>
    <row r="22" spans="1:36" ht="15" customHeight="1" x14ac:dyDescent="0.3">
      <c r="A22" s="53" t="s">
        <v>172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</row>
    <row r="23" spans="1:36" ht="15" customHeight="1" x14ac:dyDescent="0.3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</row>
    <row r="24" spans="1:36" ht="15" customHeight="1" x14ac:dyDescent="0.3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</row>
    <row r="25" spans="1:36" ht="15" customHeight="1" x14ac:dyDescent="0.3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</row>
    <row r="26" spans="1:36" ht="15" customHeight="1" x14ac:dyDescent="0.3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</row>
    <row r="27" spans="1:36" ht="15" customHeight="1" x14ac:dyDescent="0.3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</row>
    <row r="28" spans="1:36" ht="15" customHeight="1" x14ac:dyDescent="0.3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</row>
    <row r="29" spans="1:36" ht="7.5" customHeight="1" x14ac:dyDescent="0.3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</row>
    <row r="30" spans="1:36" x14ac:dyDescent="0.3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</row>
    <row r="31" spans="1:36" x14ac:dyDescent="0.3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</row>
    <row r="32" spans="1:36" x14ac:dyDescent="0.3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</row>
    <row r="33" spans="1:36" x14ac:dyDescent="0.3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</row>
    <row r="34" spans="1:36" x14ac:dyDescent="0.3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</row>
    <row r="35" spans="1:36" x14ac:dyDescent="0.3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</row>
    <row r="36" spans="1:36" x14ac:dyDescent="0.3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</row>
    <row r="37" spans="1:36" x14ac:dyDescent="0.3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</row>
    <row r="38" spans="1:36" x14ac:dyDescent="0.3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</row>
    <row r="39" spans="1:36" x14ac:dyDescent="0.3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</row>
    <row r="40" spans="1:36" x14ac:dyDescent="0.3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</row>
    <row r="41" spans="1:36" x14ac:dyDescent="0.3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</row>
    <row r="42" spans="1:36" x14ac:dyDescent="0.3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</row>
    <row r="43" spans="1:36" x14ac:dyDescent="0.3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</row>
    <row r="44" spans="1:36" x14ac:dyDescent="0.3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</row>
  </sheetData>
  <mergeCells count="8">
    <mergeCell ref="V1:V2"/>
    <mergeCell ref="A22:V28"/>
    <mergeCell ref="A1:J3"/>
    <mergeCell ref="L1:M2"/>
    <mergeCell ref="N1:N2"/>
    <mergeCell ref="P1:Q2"/>
    <mergeCell ref="R1:R2"/>
    <mergeCell ref="T1:U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D3EC1-154B-4732-8C23-AD5232278D0B}">
  <sheetPr>
    <outlinePr summaryBelow="0"/>
  </sheetPr>
  <dimension ref="A1:O8317"/>
  <sheetViews>
    <sheetView showGridLines="0" zoomScale="85" zoomScaleNormal="85" workbookViewId="0">
      <pane ySplit="11" topLeftCell="A12" activePane="bottomLeft" state="frozen"/>
      <selection pane="bottomLeft" activeCell="E7" sqref="E7"/>
    </sheetView>
  </sheetViews>
  <sheetFormatPr baseColWidth="10" defaultRowHeight="14.4" outlineLevelRow="1" x14ac:dyDescent="0.3"/>
  <cols>
    <col min="1" max="2" width="4.33203125" customWidth="1"/>
    <col min="3" max="3" width="23.33203125" customWidth="1"/>
    <col min="4" max="4" width="16.5546875" customWidth="1"/>
    <col min="5" max="5" width="33.44140625" customWidth="1"/>
    <col min="6" max="6" width="26.44140625" customWidth="1"/>
    <col min="7" max="14" width="23.88671875" customWidth="1"/>
  </cols>
  <sheetData>
    <row r="1" spans="1:15" ht="84" customHeight="1" x14ac:dyDescent="0.3">
      <c r="A1" s="34" t="s">
        <v>104</v>
      </c>
      <c r="B1" s="1"/>
      <c r="C1" s="1"/>
      <c r="D1" s="1"/>
      <c r="E1" s="1"/>
      <c r="F1" s="40" t="s">
        <v>105</v>
      </c>
      <c r="G1" s="41" t="s">
        <v>81</v>
      </c>
      <c r="H1" s="38" t="s">
        <v>106</v>
      </c>
      <c r="I1" s="42" t="s">
        <v>1</v>
      </c>
      <c r="J1" s="39" t="s">
        <v>0</v>
      </c>
      <c r="K1" s="42" t="s">
        <v>2</v>
      </c>
      <c r="L1" s="39" t="s">
        <v>117</v>
      </c>
      <c r="M1" s="42" t="s">
        <v>118</v>
      </c>
      <c r="N1" s="2"/>
      <c r="O1" s="2"/>
    </row>
    <row r="2" spans="1:15" ht="10.5" customHeight="1" x14ac:dyDescent="0.3"/>
    <row r="3" spans="1:15" ht="10.5" customHeight="1" x14ac:dyDescent="0.3"/>
    <row r="4" spans="1:15" ht="10.5" customHeight="1" x14ac:dyDescent="0.3"/>
    <row r="5" spans="1:15" ht="10.5" customHeight="1" x14ac:dyDescent="0.3"/>
    <row r="6" spans="1:15" ht="10.5" customHeight="1" x14ac:dyDescent="0.3"/>
    <row r="7" spans="1:15" ht="10.5" customHeight="1" x14ac:dyDescent="0.3"/>
    <row r="8" spans="1:15" ht="10.5" customHeight="1" x14ac:dyDescent="0.3">
      <c r="G8" s="9"/>
      <c r="H8" s="9"/>
      <c r="I8" s="9"/>
      <c r="J8" s="9"/>
      <c r="K8" s="9"/>
      <c r="L8" s="9"/>
    </row>
    <row r="9" spans="1:15" ht="10.5" customHeight="1" x14ac:dyDescent="0.3">
      <c r="F9" s="9" t="s">
        <v>10</v>
      </c>
      <c r="G9" s="9">
        <v>0</v>
      </c>
      <c r="H9" s="9">
        <v>30</v>
      </c>
      <c r="I9" s="9">
        <v>60</v>
      </c>
      <c r="J9" s="9">
        <v>90</v>
      </c>
      <c r="K9" s="9">
        <v>120</v>
      </c>
      <c r="L9" s="9">
        <v>5000</v>
      </c>
      <c r="M9" s="43"/>
      <c r="N9" s="43"/>
    </row>
    <row r="10" spans="1:15" s="8" customFormat="1" ht="62.4" customHeight="1" x14ac:dyDescent="0.3">
      <c r="C10" s="32" t="s">
        <v>3</v>
      </c>
      <c r="D10" s="32" t="s">
        <v>119</v>
      </c>
      <c r="E10" s="32" t="s">
        <v>120</v>
      </c>
      <c r="F10" s="32" t="s">
        <v>116</v>
      </c>
      <c r="G10" s="32" t="s">
        <v>4</v>
      </c>
      <c r="H10" s="32" t="s">
        <v>5</v>
      </c>
      <c r="I10" s="32" t="s">
        <v>6</v>
      </c>
      <c r="J10" s="32" t="s">
        <v>7</v>
      </c>
      <c r="K10" s="32" t="s">
        <v>8</v>
      </c>
      <c r="L10" s="32" t="s">
        <v>9</v>
      </c>
      <c r="M10" s="32" t="s">
        <v>107</v>
      </c>
      <c r="N10" s="32" t="s">
        <v>112</v>
      </c>
    </row>
    <row r="11" spans="1:15" s="12" customFormat="1" ht="27.6" customHeight="1" x14ac:dyDescent="0.3">
      <c r="C11" s="12" t="str">
        <f>_xll.Assistant.XL.RIK_AL("INF02__2_0_0,F=B='1',U='0',I='0',FN='Calibri',FS='10',FC='#FFFFFF',BC='#A5A5A5',AH='1',AV='1',Br=[$top-$bottom],BrS='1',BrC='#778899'_1,C=Total,F=B='1',U='0',I='0',FN='Calibri',FS='16',FC='#FFFFFF',BC='#228B22',AH='1',AV"&amp;"='1',Br=[$top-$bottom],BrS='1',BrC='#778899'_0_1_0_1_D=92x12;INF02@E=0,S=1003|2,G=1_1_1_F=B='1'_U='0'_I='0'_FN='Calibri'_FS='12'_FC='#000000'_BC='#87CEFA'_AH='1'_AV='1'_Br=[$top-$bottom]_BrS='1'_BrC='#778899'_C=_0_0_F=B="&amp;"'1'_U='0'_I='0'_FN='Calibri'_FS='10'_FC='#000000'_BC='#FFFFFF'_AH='1'_AV='1'_Br=[$top-$bottom]_BrS='1'_BrC='#778899'_C=Tiers - Nom,T=0,P=0,O=NF='Texte'_B='0'_U='0'_I='0'_FN='Calibri'_FS='10'_FC='#FFFFFF'_BC='#FFFFFF'_AH="&amp;"'1'_AV='1'_Br=[$left]_BrS='0'_BrC='#A9A9A9'_WpT='0':E=0,S=1011,G=0,T=0,P=0,O=NF='Texte'_B='0'_U='0'_I='0'_FN='Calibri'_FS='12'_FC='#000000'_BC='#FFFFFF'_AH='1'_AV='1'_Br=[]_BrS='0'_BrC='#FFFFFF'_WpT='0':E=0,S=1013,G=0,T="&amp;"0,P=0,O=NF='Texte'_B='0'_U='0'_I='0'_FN='Calibri'_FS='12'_FC='#000000'_BC='#FFFFFF'_AH='1'_AV='1'_Br=[]_BrS='0'_BrC='#FFFFFF'_WpT='0':E=0,S=1012|3,G=0,T=0,P=1,O=NF='Texte'_B='0'_U='0'_I='0'_FN='Calibri'_FS='12'_FC='#0000"&amp;"00'_BC='#FFFFFF'_AH='1'_AV='1'_Br=[]_BrS='0'_BrC='#FFFFFF'_WpT='0':E=1,S=1031,G=0,T=0,P=0,C=&lt;&gt;0,O=NF='Nombre'_B='0'_U='0'_I='0'_FN='Calibri'_FS='12'_FC='#000000'_BC='#FFFFFF'_AH='3'_AV='1'_Br=[]_BrS='0'_BrC='#FFFFFF'_WpT"&amp;"='0':L=Montant 1,E=1,G=0,T=0,P=0,F=SI([1020]={0};[1031];0),Y=0,O=NF='Nombre'_B='0'_U='0'_I='0'_FN='Calibri'_FS='12'_FC='#000000'_BC='#FFFFFF'_AH='3'_AV='1'_Br=[]_BrS='0'_BrC='#FFFFFF'_WpT='0':L=Montant 2,E=1,G=0,T=0,P=0,"&amp;"F=SI([1020]={1};[1031];0),Y=0,O=NF='Nombre'_B='0'_U='0'_I='0'_FN='Calibri'_FS='12'_FC='#000000'_BC='#FFFFFF'_AH='3'_AV='1'_Br=[]_BrS='0'_BrC='#FFFFFF'_WpT='0':L=Montant 3,E=1,G=0,T=0,P=0,F=SI([1020]={2};[1031];0),Y=0,O=N"&amp;"F='Nombre'_B='0'_U='0'_I='0'_FN='Calibri'_FS='12'_FC='#000000'_BC='#FFFFFF'_AH='3'_AV='1'_Br=[]_BrS='0'_BrC='#FFFFFF'_WpT='0':L=Montant 4,E=1,G=0,T=0,P=0,F=SI([1020]={3};[1031];0),Y=0,O=NF='Nombre'_B='0'_U='0'_I='0'_FN='"&amp;"Calibri'_FS='12'_FC='#000000'_BC='#FFFFFF'_AH='3'_AV='1'_Br=[]_BrS='0'_BrC='#FFFFFF'_WpT='0':L=Montant 5,E=1,G=0,T=0,P=0,F=SI([1020]={4};[1031];0),Y=0,O=NF='Nombre'_B='0'_U='0'_I='0'_FN='Calibri'_FS='12'_FC='#000000'_BC="&amp;"'#FFFFFF'_AH='3'_AV='1'_Br=[]_BrS='0'_BrC='#FFFFFF'_WpT='0':L=Montant 6,E=1,G=0,T=0,P=0,F=SI([1020]={5};[1031];0),Y=0,O=NF='Nombre'_B='0'_U='0'_I='0'_FN='Calibri'_FS='12'_FC='#000000'_BC='#FFFFFF'_AH='3'_AV='1'_Br=[$righ"&amp;"t]_BrS='0'_BrC='#A9A9A9'_WpT='0':L=NULL,E=1,G=0,T=0,P=0,F=SI([1020]=&lt;NULL&gt;;[1031];0),Y=0,O=NF='Nombre'_B='0'_U='0'_I='0'_FN='Calibri'_FS='12'_FC='#000000'_BC='#FFFFFF'_AH='3'_AV='1'_Br=[]_BrS='0'_BrC='#FFFFFF'_WpT='0':@R"&amp;"=A,S=1000,V={6}:R=B,S=1001|5,V={7}:R=C,S=1001|1,V={8}:R=D,S=1057,V=NON:R=E,S=1012|3,V={9}:",$H11,$I11,$J11,$K11,$L11,$M11,$G$1,$I$1,$K$1,$M$1)</f>
        <v/>
      </c>
      <c r="H11" s="15" t="str">
        <f ca="1">TEXT(TODAY()-H9,"JJ/MM/AAAA")&amp;".."&amp;TEXT(TODAY()-G9,"JJ/MM/AAAA")</f>
        <v>03/04/2023..03/05/2023</v>
      </c>
      <c r="I11" s="15" t="str">
        <f ca="1">TEXT(TODAY()-I9,"JJ/MM/AAAA")&amp;".."&amp;TEXT(TODAY()-H9-1,"JJ/MM/AAAA")</f>
        <v>04/03/2023..02/04/2023</v>
      </c>
      <c r="J11" s="15" t="str">
        <f ca="1">TEXT(TODAY()-J9,"JJ/MM/AAAA")&amp;".."&amp;TEXT(TODAY()-I9-1,"JJ/MM/AAAA")</f>
        <v>02/02/2023..03/03/2023</v>
      </c>
      <c r="K11" s="15" t="str">
        <f ca="1">TEXT(TODAY()-K9,"JJ/MM/AAAA")&amp;".."&amp;TEXT(TODAY()-J9-1,"JJ/MM/AAAA")</f>
        <v>03/01/2023..01/02/2023</v>
      </c>
      <c r="L11" s="15" t="str">
        <f ca="1">TEXT(TODAY()-L9,"JJ/MM/AAAA")&amp;".."&amp;TEXT(TODAY()-K9-1,"JJ/MM/AAAA")</f>
        <v>24/08/2009..02/01/2023</v>
      </c>
      <c r="M11" s="15" t="str">
        <f ca="1">"&gt;"&amp;TEXT(TODAY(),"JJ/MM/AAAA")</f>
        <v>&gt;03/05/2023</v>
      </c>
    </row>
    <row r="12" spans="1:15" ht="15.6" x14ac:dyDescent="0.3">
      <c r="C12" s="36" t="s">
        <v>82</v>
      </c>
      <c r="D12" s="36"/>
      <c r="E12" s="36"/>
      <c r="F12" s="36"/>
      <c r="G12" s="37">
        <v>-0.01</v>
      </c>
      <c r="H12" s="37">
        <v>0</v>
      </c>
      <c r="I12" s="37">
        <v>0</v>
      </c>
      <c r="J12" s="37">
        <v>0</v>
      </c>
      <c r="K12" s="37">
        <v>0</v>
      </c>
      <c r="L12" s="37">
        <v>-3783.66</v>
      </c>
      <c r="M12" s="37">
        <v>0</v>
      </c>
      <c r="N12" s="37">
        <v>3783.65</v>
      </c>
    </row>
    <row r="13" spans="1:15" ht="15.6" outlineLevel="1" x14ac:dyDescent="0.3">
      <c r="C13" s="35" t="s">
        <v>11</v>
      </c>
      <c r="D13" s="10" t="s">
        <v>12</v>
      </c>
      <c r="E13" s="10" t="s">
        <v>126</v>
      </c>
      <c r="F13" s="10" t="s">
        <v>114</v>
      </c>
      <c r="G13" s="11">
        <v>3783.65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3783.65</v>
      </c>
    </row>
    <row r="14" spans="1:15" ht="15.6" outlineLevel="1" x14ac:dyDescent="0.3">
      <c r="C14" s="35" t="s">
        <v>11</v>
      </c>
      <c r="D14" s="10" t="s">
        <v>13</v>
      </c>
      <c r="E14" s="10" t="s">
        <v>127</v>
      </c>
      <c r="F14" s="10" t="s">
        <v>113</v>
      </c>
      <c r="G14" s="11">
        <v>-1196</v>
      </c>
      <c r="H14" s="11">
        <v>0</v>
      </c>
      <c r="I14" s="11">
        <v>0</v>
      </c>
      <c r="J14" s="11">
        <v>0</v>
      </c>
      <c r="K14" s="11">
        <v>0</v>
      </c>
      <c r="L14" s="11">
        <v>-1196</v>
      </c>
      <c r="M14" s="11">
        <v>0</v>
      </c>
      <c r="N14" s="11">
        <v>0</v>
      </c>
    </row>
    <row r="15" spans="1:15" ht="15.6" outlineLevel="1" x14ac:dyDescent="0.3">
      <c r="C15" s="35" t="s">
        <v>11</v>
      </c>
      <c r="D15" s="10" t="s">
        <v>14</v>
      </c>
      <c r="E15" s="10" t="s">
        <v>128</v>
      </c>
      <c r="F15" s="10" t="s">
        <v>113</v>
      </c>
      <c r="G15" s="11">
        <v>-2587.66</v>
      </c>
      <c r="H15" s="11">
        <v>0</v>
      </c>
      <c r="I15" s="11">
        <v>0</v>
      </c>
      <c r="J15" s="11">
        <v>0</v>
      </c>
      <c r="K15" s="11">
        <v>0</v>
      </c>
      <c r="L15" s="11">
        <v>-2587.66</v>
      </c>
      <c r="M15" s="11">
        <v>0</v>
      </c>
      <c r="N15" s="11">
        <v>0</v>
      </c>
    </row>
    <row r="16" spans="1:15" ht="0.9" customHeight="1" outlineLevel="1" x14ac:dyDescent="0.3">
      <c r="C16" s="6"/>
      <c r="D16" s="6"/>
      <c r="E16" s="6"/>
      <c r="F16" s="6"/>
      <c r="G16" s="7"/>
      <c r="H16" s="7"/>
      <c r="I16" s="7"/>
      <c r="J16" s="7"/>
      <c r="K16" s="7"/>
      <c r="L16" s="7"/>
      <c r="M16" s="7"/>
      <c r="N16" s="7"/>
    </row>
    <row r="17" spans="3:14" ht="15.6" x14ac:dyDescent="0.3">
      <c r="C17" s="36" t="s">
        <v>83</v>
      </c>
      <c r="D17" s="36"/>
      <c r="E17" s="36"/>
      <c r="F17" s="36"/>
      <c r="G17" s="37">
        <v>-307.48</v>
      </c>
      <c r="H17" s="37">
        <v>0</v>
      </c>
      <c r="I17" s="37">
        <v>0</v>
      </c>
      <c r="J17" s="37">
        <v>0</v>
      </c>
      <c r="K17" s="37">
        <v>0</v>
      </c>
      <c r="L17" s="37">
        <v>-105780.36</v>
      </c>
      <c r="M17" s="37">
        <v>0</v>
      </c>
      <c r="N17" s="37">
        <v>105472.88</v>
      </c>
    </row>
    <row r="18" spans="3:14" ht="15.6" outlineLevel="1" x14ac:dyDescent="0.3">
      <c r="C18" s="35" t="s">
        <v>15</v>
      </c>
      <c r="D18" s="10" t="s">
        <v>21</v>
      </c>
      <c r="E18" s="10" t="s">
        <v>129</v>
      </c>
      <c r="F18" s="10" t="s">
        <v>115</v>
      </c>
      <c r="G18" s="11">
        <v>2894.42</v>
      </c>
      <c r="H18" s="11">
        <v>0</v>
      </c>
      <c r="I18" s="11">
        <v>0</v>
      </c>
      <c r="J18" s="11">
        <v>0</v>
      </c>
      <c r="K18" s="11">
        <v>0</v>
      </c>
      <c r="L18" s="11">
        <v>2894.42</v>
      </c>
      <c r="M18" s="11">
        <v>0</v>
      </c>
      <c r="N18" s="11">
        <v>0</v>
      </c>
    </row>
    <row r="19" spans="3:14" ht="15.6" outlineLevel="1" x14ac:dyDescent="0.3">
      <c r="C19" s="35" t="s">
        <v>15</v>
      </c>
      <c r="D19" s="10" t="s">
        <v>18</v>
      </c>
      <c r="E19" s="10" t="s">
        <v>130</v>
      </c>
      <c r="F19" s="10" t="s">
        <v>114</v>
      </c>
      <c r="G19" s="11">
        <v>1500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1500</v>
      </c>
    </row>
    <row r="20" spans="3:14" ht="15.6" outlineLevel="1" x14ac:dyDescent="0.3">
      <c r="C20" s="35" t="s">
        <v>15</v>
      </c>
      <c r="D20" s="10" t="s">
        <v>16</v>
      </c>
      <c r="E20" s="10" t="s">
        <v>131</v>
      </c>
      <c r="F20" s="10" t="s">
        <v>114</v>
      </c>
      <c r="G20" s="11">
        <v>12500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12500</v>
      </c>
    </row>
    <row r="21" spans="3:14" ht="15.6" outlineLevel="1" x14ac:dyDescent="0.3">
      <c r="C21" s="35" t="s">
        <v>15</v>
      </c>
      <c r="D21" s="10" t="s">
        <v>19</v>
      </c>
      <c r="E21" s="10" t="s">
        <v>132</v>
      </c>
      <c r="F21" s="10" t="s">
        <v>114</v>
      </c>
      <c r="G21" s="11">
        <v>5000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5000</v>
      </c>
    </row>
    <row r="22" spans="3:14" ht="15.6" outlineLevel="1" x14ac:dyDescent="0.3">
      <c r="C22" s="35" t="s">
        <v>15</v>
      </c>
      <c r="D22" s="10" t="s">
        <v>17</v>
      </c>
      <c r="E22" s="10" t="s">
        <v>133</v>
      </c>
      <c r="F22" s="10" t="s">
        <v>114</v>
      </c>
      <c r="G22" s="11">
        <v>41125.94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41125.94</v>
      </c>
    </row>
    <row r="23" spans="3:14" ht="15.6" outlineLevel="1" x14ac:dyDescent="0.3">
      <c r="C23" s="35" t="s">
        <v>15</v>
      </c>
      <c r="D23" s="10" t="s">
        <v>20</v>
      </c>
      <c r="E23" s="10" t="s">
        <v>134</v>
      </c>
      <c r="F23" s="10" t="s">
        <v>114</v>
      </c>
      <c r="G23" s="11">
        <v>45346.94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45346.94</v>
      </c>
    </row>
    <row r="24" spans="3:14" ht="15.6" outlineLevel="1" x14ac:dyDescent="0.3">
      <c r="C24" s="35" t="s">
        <v>15</v>
      </c>
      <c r="D24" s="10" t="s">
        <v>22</v>
      </c>
      <c r="E24" s="10" t="s">
        <v>135</v>
      </c>
      <c r="F24" s="10" t="s">
        <v>113</v>
      </c>
      <c r="G24" s="11">
        <v>-1191.92</v>
      </c>
      <c r="H24" s="11">
        <v>0</v>
      </c>
      <c r="I24" s="11">
        <v>0</v>
      </c>
      <c r="J24" s="11">
        <v>0</v>
      </c>
      <c r="K24" s="11">
        <v>0</v>
      </c>
      <c r="L24" s="11">
        <v>-1191.92</v>
      </c>
      <c r="M24" s="11">
        <v>0</v>
      </c>
      <c r="N24" s="11">
        <v>0</v>
      </c>
    </row>
    <row r="25" spans="3:14" ht="15.6" outlineLevel="1" x14ac:dyDescent="0.3">
      <c r="C25" s="35" t="s">
        <v>15</v>
      </c>
      <c r="D25" s="10" t="s">
        <v>23</v>
      </c>
      <c r="E25" s="10" t="s">
        <v>136</v>
      </c>
      <c r="F25" s="10" t="s">
        <v>113</v>
      </c>
      <c r="G25" s="11">
        <v>-29741.35</v>
      </c>
      <c r="H25" s="11">
        <v>0</v>
      </c>
      <c r="I25" s="11">
        <v>0</v>
      </c>
      <c r="J25" s="11">
        <v>0</v>
      </c>
      <c r="K25" s="11">
        <v>0</v>
      </c>
      <c r="L25" s="11">
        <v>-29741.35</v>
      </c>
      <c r="M25" s="11">
        <v>0</v>
      </c>
      <c r="N25" s="11">
        <v>0</v>
      </c>
    </row>
    <row r="26" spans="3:14" ht="15.6" outlineLevel="1" x14ac:dyDescent="0.3">
      <c r="C26" s="35" t="s">
        <v>15</v>
      </c>
      <c r="D26" s="10" t="s">
        <v>24</v>
      </c>
      <c r="E26" s="10" t="s">
        <v>137</v>
      </c>
      <c r="F26" s="10" t="s">
        <v>113</v>
      </c>
      <c r="G26" s="11">
        <v>-12500</v>
      </c>
      <c r="H26" s="11">
        <v>0</v>
      </c>
      <c r="I26" s="11">
        <v>0</v>
      </c>
      <c r="J26" s="11">
        <v>0</v>
      </c>
      <c r="K26" s="11">
        <v>0</v>
      </c>
      <c r="L26" s="11">
        <v>-12500</v>
      </c>
      <c r="M26" s="11">
        <v>0</v>
      </c>
      <c r="N26" s="11">
        <v>0</v>
      </c>
    </row>
    <row r="27" spans="3:14" ht="15.6" outlineLevel="1" x14ac:dyDescent="0.3">
      <c r="C27" s="35" t="s">
        <v>15</v>
      </c>
      <c r="D27" s="10" t="s">
        <v>25</v>
      </c>
      <c r="E27" s="10" t="s">
        <v>138</v>
      </c>
      <c r="F27" s="10" t="s">
        <v>113</v>
      </c>
      <c r="G27" s="11">
        <v>-9393.1200000000008</v>
      </c>
      <c r="H27" s="11">
        <v>0</v>
      </c>
      <c r="I27" s="11">
        <v>0</v>
      </c>
      <c r="J27" s="11">
        <v>0</v>
      </c>
      <c r="K27" s="11">
        <v>0</v>
      </c>
      <c r="L27" s="11">
        <v>-9393.1200000000008</v>
      </c>
      <c r="M27" s="11">
        <v>0</v>
      </c>
      <c r="N27" s="11">
        <v>0</v>
      </c>
    </row>
    <row r="28" spans="3:14" ht="15.6" outlineLevel="1" x14ac:dyDescent="0.3">
      <c r="C28" s="35" t="s">
        <v>15</v>
      </c>
      <c r="D28" s="10" t="s">
        <v>26</v>
      </c>
      <c r="E28" s="10" t="s">
        <v>139</v>
      </c>
      <c r="F28" s="10" t="s">
        <v>113</v>
      </c>
      <c r="G28" s="11">
        <v>-4100.3999999999996</v>
      </c>
      <c r="H28" s="11">
        <v>0</v>
      </c>
      <c r="I28" s="11">
        <v>0</v>
      </c>
      <c r="J28" s="11">
        <v>0</v>
      </c>
      <c r="K28" s="11">
        <v>0</v>
      </c>
      <c r="L28" s="11">
        <v>-4100.3999999999996</v>
      </c>
      <c r="M28" s="11">
        <v>0</v>
      </c>
      <c r="N28" s="11">
        <v>0</v>
      </c>
    </row>
    <row r="29" spans="3:14" ht="15.6" outlineLevel="1" x14ac:dyDescent="0.3">
      <c r="C29" s="35" t="s">
        <v>15</v>
      </c>
      <c r="D29" s="10" t="s">
        <v>27</v>
      </c>
      <c r="E29" s="10" t="s">
        <v>140</v>
      </c>
      <c r="F29" s="10" t="s">
        <v>113</v>
      </c>
      <c r="G29" s="11">
        <v>-45224.99</v>
      </c>
      <c r="H29" s="11">
        <v>0</v>
      </c>
      <c r="I29" s="11">
        <v>0</v>
      </c>
      <c r="J29" s="11">
        <v>0</v>
      </c>
      <c r="K29" s="11">
        <v>0</v>
      </c>
      <c r="L29" s="11">
        <v>-45224.99</v>
      </c>
      <c r="M29" s="11">
        <v>0</v>
      </c>
      <c r="N29" s="11">
        <v>0</v>
      </c>
    </row>
    <row r="30" spans="3:14" ht="15.6" outlineLevel="1" x14ac:dyDescent="0.3">
      <c r="C30" s="35" t="s">
        <v>15</v>
      </c>
      <c r="D30" s="10" t="s">
        <v>28</v>
      </c>
      <c r="E30" s="10" t="s">
        <v>138</v>
      </c>
      <c r="F30" s="10" t="s">
        <v>113</v>
      </c>
      <c r="G30" s="11">
        <v>-6523</v>
      </c>
      <c r="H30" s="11">
        <v>0</v>
      </c>
      <c r="I30" s="11">
        <v>0</v>
      </c>
      <c r="J30" s="11">
        <v>0</v>
      </c>
      <c r="K30" s="11">
        <v>0</v>
      </c>
      <c r="L30" s="11">
        <v>-6523</v>
      </c>
      <c r="M30" s="11">
        <v>0</v>
      </c>
      <c r="N30" s="11">
        <v>0</v>
      </c>
    </row>
    <row r="31" spans="3:14" ht="0.9" customHeight="1" outlineLevel="1" x14ac:dyDescent="0.3">
      <c r="C31" s="6"/>
      <c r="D31" s="6"/>
      <c r="E31" s="6"/>
      <c r="F31" s="6"/>
      <c r="G31" s="7"/>
      <c r="H31" s="7"/>
      <c r="I31" s="7"/>
      <c r="J31" s="7"/>
      <c r="K31" s="7"/>
      <c r="L31" s="7"/>
      <c r="M31" s="7"/>
      <c r="N31" s="7"/>
    </row>
    <row r="32" spans="3:14" ht="15.6" x14ac:dyDescent="0.3">
      <c r="C32" s="36" t="s">
        <v>84</v>
      </c>
      <c r="D32" s="36"/>
      <c r="E32" s="36"/>
      <c r="F32" s="36"/>
      <c r="G32" s="37">
        <v>69923.05</v>
      </c>
      <c r="H32" s="37">
        <v>0</v>
      </c>
      <c r="I32" s="37">
        <v>0</v>
      </c>
      <c r="J32" s="37">
        <v>0</v>
      </c>
      <c r="K32" s="37">
        <v>0</v>
      </c>
      <c r="L32" s="37">
        <v>-78234.06</v>
      </c>
      <c r="M32" s="37">
        <v>0</v>
      </c>
      <c r="N32" s="37">
        <v>148157.10999999999</v>
      </c>
    </row>
    <row r="33" spans="3:14" ht="15.6" outlineLevel="1" x14ac:dyDescent="0.3">
      <c r="C33" s="35" t="s">
        <v>29</v>
      </c>
      <c r="D33" s="10" t="s">
        <v>30</v>
      </c>
      <c r="E33" s="10" t="s">
        <v>141</v>
      </c>
      <c r="F33" s="10" t="s">
        <v>114</v>
      </c>
      <c r="G33" s="11">
        <v>35000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35000</v>
      </c>
    </row>
    <row r="34" spans="3:14" ht="15.6" outlineLevel="1" x14ac:dyDescent="0.3">
      <c r="C34" s="35" t="s">
        <v>29</v>
      </c>
      <c r="D34" s="10" t="s">
        <v>31</v>
      </c>
      <c r="E34" s="10" t="s">
        <v>142</v>
      </c>
      <c r="F34" s="10" t="s">
        <v>114</v>
      </c>
      <c r="G34" s="11">
        <v>90146.07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90146.07</v>
      </c>
    </row>
    <row r="35" spans="3:14" ht="15.6" outlineLevel="1" x14ac:dyDescent="0.3">
      <c r="C35" s="35" t="s">
        <v>29</v>
      </c>
      <c r="D35" s="10" t="s">
        <v>20</v>
      </c>
      <c r="E35" s="10" t="s">
        <v>134</v>
      </c>
      <c r="F35" s="10" t="s">
        <v>114</v>
      </c>
      <c r="G35" s="11">
        <v>23011.040000000001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23011.040000000001</v>
      </c>
    </row>
    <row r="36" spans="3:14" ht="15.6" outlineLevel="1" x14ac:dyDescent="0.3">
      <c r="C36" s="35" t="s">
        <v>29</v>
      </c>
      <c r="D36" s="10" t="s">
        <v>33</v>
      </c>
      <c r="E36" s="10" t="s">
        <v>143</v>
      </c>
      <c r="F36" s="10" t="s">
        <v>113</v>
      </c>
      <c r="G36" s="11">
        <v>-55146.06</v>
      </c>
      <c r="H36" s="11">
        <v>0</v>
      </c>
      <c r="I36" s="11">
        <v>0</v>
      </c>
      <c r="J36" s="11">
        <v>0</v>
      </c>
      <c r="K36" s="11">
        <v>0</v>
      </c>
      <c r="L36" s="11">
        <v>-55146.06</v>
      </c>
      <c r="M36" s="11">
        <v>0</v>
      </c>
      <c r="N36" s="11">
        <v>0</v>
      </c>
    </row>
    <row r="37" spans="3:14" ht="15.6" outlineLevel="1" x14ac:dyDescent="0.3">
      <c r="C37" s="35" t="s">
        <v>29</v>
      </c>
      <c r="D37" s="10" t="s">
        <v>60</v>
      </c>
      <c r="E37" s="10" t="s">
        <v>144</v>
      </c>
      <c r="F37" s="10" t="s">
        <v>113</v>
      </c>
      <c r="G37" s="11">
        <v>-23088</v>
      </c>
      <c r="H37" s="11">
        <v>0</v>
      </c>
      <c r="I37" s="11">
        <v>0</v>
      </c>
      <c r="J37" s="11">
        <v>0</v>
      </c>
      <c r="K37" s="11">
        <v>0</v>
      </c>
      <c r="L37" s="11">
        <v>-23088</v>
      </c>
      <c r="M37" s="11">
        <v>0</v>
      </c>
      <c r="N37" s="11">
        <v>0</v>
      </c>
    </row>
    <row r="38" spans="3:14" ht="0.9" customHeight="1" outlineLevel="1" x14ac:dyDescent="0.3">
      <c r="C38" s="6"/>
      <c r="D38" s="6"/>
      <c r="E38" s="6"/>
      <c r="F38" s="6"/>
      <c r="G38" s="7"/>
      <c r="H38" s="7"/>
      <c r="I38" s="7"/>
      <c r="J38" s="7"/>
      <c r="K38" s="7"/>
      <c r="L38" s="7"/>
      <c r="M38" s="7"/>
      <c r="N38" s="7"/>
    </row>
    <row r="39" spans="3:14" ht="15.6" x14ac:dyDescent="0.3">
      <c r="C39" s="36" t="s">
        <v>85</v>
      </c>
      <c r="D39" s="36"/>
      <c r="E39" s="36"/>
      <c r="F39" s="36"/>
      <c r="G39" s="37">
        <v>-203072</v>
      </c>
      <c r="H39" s="37">
        <v>0</v>
      </c>
      <c r="I39" s="37">
        <v>0</v>
      </c>
      <c r="J39" s="37">
        <v>0</v>
      </c>
      <c r="K39" s="37">
        <v>0</v>
      </c>
      <c r="L39" s="37">
        <v>-318229.3</v>
      </c>
      <c r="M39" s="37">
        <v>0</v>
      </c>
      <c r="N39" s="37">
        <v>115157.3</v>
      </c>
    </row>
    <row r="40" spans="3:14" ht="15.6" outlineLevel="1" x14ac:dyDescent="0.3">
      <c r="C40" s="35" t="s">
        <v>34</v>
      </c>
      <c r="D40" s="10" t="s">
        <v>35</v>
      </c>
      <c r="E40" s="10" t="s">
        <v>145</v>
      </c>
      <c r="F40" s="10" t="s">
        <v>114</v>
      </c>
      <c r="G40" s="11">
        <v>115157.3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115157.3</v>
      </c>
    </row>
    <row r="41" spans="3:14" ht="15.6" outlineLevel="1" x14ac:dyDescent="0.3">
      <c r="C41" s="35" t="s">
        <v>34</v>
      </c>
      <c r="D41" s="10" t="s">
        <v>36</v>
      </c>
      <c r="E41" s="10" t="s">
        <v>146</v>
      </c>
      <c r="F41" s="10" t="s">
        <v>113</v>
      </c>
      <c r="G41" s="11">
        <v>-115157.3</v>
      </c>
      <c r="H41" s="11">
        <v>0</v>
      </c>
      <c r="I41" s="11">
        <v>0</v>
      </c>
      <c r="J41" s="11">
        <v>0</v>
      </c>
      <c r="K41" s="11">
        <v>0</v>
      </c>
      <c r="L41" s="11">
        <v>-115157.3</v>
      </c>
      <c r="M41" s="11">
        <v>0</v>
      </c>
      <c r="N41" s="11">
        <v>0</v>
      </c>
    </row>
    <row r="42" spans="3:14" ht="15.6" outlineLevel="1" x14ac:dyDescent="0.3">
      <c r="C42" s="35" t="s">
        <v>34</v>
      </c>
      <c r="D42" s="10" t="s">
        <v>37</v>
      </c>
      <c r="E42" s="10" t="s">
        <v>146</v>
      </c>
      <c r="F42" s="10" t="s">
        <v>113</v>
      </c>
      <c r="G42" s="11">
        <v>-108133.87</v>
      </c>
      <c r="H42" s="11">
        <v>0</v>
      </c>
      <c r="I42" s="11">
        <v>0</v>
      </c>
      <c r="J42" s="11">
        <v>0</v>
      </c>
      <c r="K42" s="11">
        <v>0</v>
      </c>
      <c r="L42" s="11">
        <v>-108133.87</v>
      </c>
      <c r="M42" s="11">
        <v>0</v>
      </c>
      <c r="N42" s="11">
        <v>0</v>
      </c>
    </row>
    <row r="43" spans="3:14" ht="15.6" outlineLevel="1" x14ac:dyDescent="0.3">
      <c r="C43" s="35" t="s">
        <v>34</v>
      </c>
      <c r="D43" s="10" t="s">
        <v>38</v>
      </c>
      <c r="E43" s="10" t="s">
        <v>146</v>
      </c>
      <c r="F43" s="10" t="s">
        <v>113</v>
      </c>
      <c r="G43" s="11">
        <v>-94938.13</v>
      </c>
      <c r="H43" s="11">
        <v>0</v>
      </c>
      <c r="I43" s="11">
        <v>0</v>
      </c>
      <c r="J43" s="11">
        <v>0</v>
      </c>
      <c r="K43" s="11">
        <v>0</v>
      </c>
      <c r="L43" s="11">
        <v>-94938.13</v>
      </c>
      <c r="M43" s="11">
        <v>0</v>
      </c>
      <c r="N43" s="11">
        <v>0</v>
      </c>
    </row>
    <row r="44" spans="3:14" ht="0.9" customHeight="1" outlineLevel="1" x14ac:dyDescent="0.3">
      <c r="C44" s="6"/>
      <c r="D44" s="6"/>
      <c r="E44" s="6"/>
      <c r="F44" s="6"/>
      <c r="G44" s="7"/>
      <c r="H44" s="7"/>
      <c r="I44" s="7"/>
      <c r="J44" s="7"/>
      <c r="K44" s="7"/>
      <c r="L44" s="7"/>
      <c r="M44" s="7"/>
      <c r="N44" s="7"/>
    </row>
    <row r="45" spans="3:14" ht="15.6" x14ac:dyDescent="0.3">
      <c r="C45" s="36" t="s">
        <v>86</v>
      </c>
      <c r="D45" s="36"/>
      <c r="E45" s="36"/>
      <c r="F45" s="36"/>
      <c r="G45" s="37">
        <v>-3879954.55</v>
      </c>
      <c r="H45" s="37">
        <v>0</v>
      </c>
      <c r="I45" s="37">
        <v>0</v>
      </c>
      <c r="J45" s="37">
        <v>0</v>
      </c>
      <c r="K45" s="37">
        <v>0</v>
      </c>
      <c r="L45" s="37">
        <v>-3879954.55</v>
      </c>
      <c r="M45" s="37">
        <v>0</v>
      </c>
      <c r="N45" s="37">
        <v>0</v>
      </c>
    </row>
    <row r="46" spans="3:14" ht="15.6" outlineLevel="1" x14ac:dyDescent="0.3">
      <c r="C46" s="35" t="s">
        <v>39</v>
      </c>
      <c r="D46" s="10" t="s">
        <v>40</v>
      </c>
      <c r="E46" s="10" t="s">
        <v>147</v>
      </c>
      <c r="F46" s="10" t="s">
        <v>113</v>
      </c>
      <c r="G46" s="11">
        <v>-1857010.24</v>
      </c>
      <c r="H46" s="11">
        <v>0</v>
      </c>
      <c r="I46" s="11">
        <v>0</v>
      </c>
      <c r="J46" s="11">
        <v>0</v>
      </c>
      <c r="K46" s="11">
        <v>0</v>
      </c>
      <c r="L46" s="11">
        <v>-1857010.24</v>
      </c>
      <c r="M46" s="11">
        <v>0</v>
      </c>
      <c r="N46" s="11">
        <v>0</v>
      </c>
    </row>
    <row r="47" spans="3:14" ht="15.6" outlineLevel="1" x14ac:dyDescent="0.3">
      <c r="C47" s="35" t="s">
        <v>39</v>
      </c>
      <c r="D47" s="10" t="s">
        <v>41</v>
      </c>
      <c r="E47" s="10" t="s">
        <v>148</v>
      </c>
      <c r="F47" s="10" t="s">
        <v>113</v>
      </c>
      <c r="G47" s="11">
        <v>-1365402.2</v>
      </c>
      <c r="H47" s="11">
        <v>0</v>
      </c>
      <c r="I47" s="11">
        <v>0</v>
      </c>
      <c r="J47" s="11">
        <v>0</v>
      </c>
      <c r="K47" s="11">
        <v>0</v>
      </c>
      <c r="L47" s="11">
        <v>-1365402.2</v>
      </c>
      <c r="M47" s="11">
        <v>0</v>
      </c>
      <c r="N47" s="11">
        <v>0</v>
      </c>
    </row>
    <row r="48" spans="3:14" ht="15.6" outlineLevel="1" x14ac:dyDescent="0.3">
      <c r="C48" s="35" t="s">
        <v>39</v>
      </c>
      <c r="D48" s="10" t="s">
        <v>42</v>
      </c>
      <c r="E48" s="10" t="s">
        <v>149</v>
      </c>
      <c r="F48" s="10" t="s">
        <v>113</v>
      </c>
      <c r="G48" s="11">
        <v>-657542.11</v>
      </c>
      <c r="H48" s="11">
        <v>0</v>
      </c>
      <c r="I48" s="11">
        <v>0</v>
      </c>
      <c r="J48" s="11">
        <v>0</v>
      </c>
      <c r="K48" s="11">
        <v>0</v>
      </c>
      <c r="L48" s="11">
        <v>-657542.11</v>
      </c>
      <c r="M48" s="11">
        <v>0</v>
      </c>
      <c r="N48" s="11">
        <v>0</v>
      </c>
    </row>
    <row r="49" spans="3:14" ht="0.9" customHeight="1" outlineLevel="1" x14ac:dyDescent="0.3">
      <c r="C49" s="6"/>
      <c r="D49" s="6"/>
      <c r="E49" s="6"/>
      <c r="F49" s="6"/>
      <c r="G49" s="7"/>
      <c r="H49" s="7"/>
      <c r="I49" s="7"/>
      <c r="J49" s="7"/>
      <c r="K49" s="7"/>
      <c r="L49" s="7"/>
      <c r="M49" s="7"/>
      <c r="N49" s="7"/>
    </row>
    <row r="50" spans="3:14" ht="15.6" x14ac:dyDescent="0.3">
      <c r="C50" s="36" t="s">
        <v>87</v>
      </c>
      <c r="D50" s="36"/>
      <c r="E50" s="36"/>
      <c r="F50" s="36"/>
      <c r="G50" s="37">
        <v>-14786.17</v>
      </c>
      <c r="H50" s="37">
        <v>0</v>
      </c>
      <c r="I50" s="37">
        <v>0</v>
      </c>
      <c r="J50" s="37">
        <v>0</v>
      </c>
      <c r="K50" s="37">
        <v>0</v>
      </c>
      <c r="L50" s="37">
        <v>-53604.160000000003</v>
      </c>
      <c r="M50" s="37">
        <v>0</v>
      </c>
      <c r="N50" s="37">
        <v>38817.99</v>
      </c>
    </row>
    <row r="51" spans="3:14" ht="15.6" outlineLevel="1" x14ac:dyDescent="0.3">
      <c r="C51" s="35" t="s">
        <v>43</v>
      </c>
      <c r="D51" s="10" t="s">
        <v>44</v>
      </c>
      <c r="E51" s="10" t="s">
        <v>131</v>
      </c>
      <c r="F51" s="10" t="s">
        <v>114</v>
      </c>
      <c r="G51" s="11">
        <v>7980.17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7980.17</v>
      </c>
    </row>
    <row r="52" spans="3:14" ht="15.6" outlineLevel="1" x14ac:dyDescent="0.3">
      <c r="C52" s="35" t="s">
        <v>43</v>
      </c>
      <c r="D52" s="10" t="s">
        <v>45</v>
      </c>
      <c r="E52" s="10" t="s">
        <v>131</v>
      </c>
      <c r="F52" s="10" t="s">
        <v>114</v>
      </c>
      <c r="G52" s="11">
        <v>7124.01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7124.01</v>
      </c>
    </row>
    <row r="53" spans="3:14" ht="15.6" outlineLevel="1" x14ac:dyDescent="0.3">
      <c r="C53" s="35" t="s">
        <v>43</v>
      </c>
      <c r="D53" s="10" t="s">
        <v>20</v>
      </c>
      <c r="E53" s="10" t="s">
        <v>134</v>
      </c>
      <c r="F53" s="10" t="s">
        <v>114</v>
      </c>
      <c r="G53" s="11">
        <v>23713.81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23713.81</v>
      </c>
    </row>
    <row r="54" spans="3:14" ht="15.6" outlineLevel="1" x14ac:dyDescent="0.3">
      <c r="C54" s="35" t="s">
        <v>43</v>
      </c>
      <c r="D54" s="10" t="s">
        <v>48</v>
      </c>
      <c r="E54" s="10" t="s">
        <v>150</v>
      </c>
      <c r="F54" s="10" t="s">
        <v>113</v>
      </c>
      <c r="G54" s="11">
        <v>-15104.18</v>
      </c>
      <c r="H54" s="11">
        <v>0</v>
      </c>
      <c r="I54" s="11">
        <v>0</v>
      </c>
      <c r="J54" s="11">
        <v>0</v>
      </c>
      <c r="K54" s="11">
        <v>0</v>
      </c>
      <c r="L54" s="11">
        <v>-15104.18</v>
      </c>
      <c r="M54" s="11">
        <v>0</v>
      </c>
      <c r="N54" s="11">
        <v>0</v>
      </c>
    </row>
    <row r="55" spans="3:14" ht="15.6" outlineLevel="1" x14ac:dyDescent="0.3">
      <c r="C55" s="35" t="s">
        <v>43</v>
      </c>
      <c r="D55" s="10" t="s">
        <v>47</v>
      </c>
      <c r="E55" s="10" t="s">
        <v>151</v>
      </c>
      <c r="F55" s="10" t="s">
        <v>113</v>
      </c>
      <c r="G55" s="11">
        <v>-12000</v>
      </c>
      <c r="H55" s="11">
        <v>0</v>
      </c>
      <c r="I55" s="11">
        <v>0</v>
      </c>
      <c r="J55" s="11">
        <v>0</v>
      </c>
      <c r="K55" s="11">
        <v>0</v>
      </c>
      <c r="L55" s="11">
        <v>-12000</v>
      </c>
      <c r="M55" s="11">
        <v>0</v>
      </c>
      <c r="N55" s="11">
        <v>0</v>
      </c>
    </row>
    <row r="56" spans="3:14" ht="15.6" outlineLevel="1" x14ac:dyDescent="0.3">
      <c r="C56" s="35" t="s">
        <v>43</v>
      </c>
      <c r="D56" s="10" t="s">
        <v>46</v>
      </c>
      <c r="E56" s="10" t="s">
        <v>152</v>
      </c>
      <c r="F56" s="10" t="s">
        <v>113</v>
      </c>
      <c r="G56" s="11">
        <v>-26499.98</v>
      </c>
      <c r="H56" s="11">
        <v>0</v>
      </c>
      <c r="I56" s="11">
        <v>0</v>
      </c>
      <c r="J56" s="11">
        <v>0</v>
      </c>
      <c r="K56" s="11">
        <v>0</v>
      </c>
      <c r="L56" s="11">
        <v>-26499.98</v>
      </c>
      <c r="M56" s="11">
        <v>0</v>
      </c>
      <c r="N56" s="11">
        <v>0</v>
      </c>
    </row>
    <row r="57" spans="3:14" ht="0.9" customHeight="1" outlineLevel="1" x14ac:dyDescent="0.3">
      <c r="C57" s="6"/>
      <c r="D57" s="6"/>
      <c r="E57" s="6"/>
      <c r="F57" s="6"/>
      <c r="G57" s="7"/>
      <c r="H57" s="7"/>
      <c r="I57" s="7"/>
      <c r="J57" s="7"/>
      <c r="K57" s="7"/>
      <c r="L57" s="7"/>
      <c r="M57" s="7"/>
      <c r="N57" s="7"/>
    </row>
    <row r="58" spans="3:14" ht="15.6" x14ac:dyDescent="0.3">
      <c r="C58" s="36" t="s">
        <v>88</v>
      </c>
      <c r="D58" s="36"/>
      <c r="E58" s="36"/>
      <c r="F58" s="36"/>
      <c r="G58" s="37">
        <v>-31694</v>
      </c>
      <c r="H58" s="37">
        <v>0</v>
      </c>
      <c r="I58" s="37">
        <v>0</v>
      </c>
      <c r="J58" s="37">
        <v>0</v>
      </c>
      <c r="K58" s="37">
        <v>0</v>
      </c>
      <c r="L58" s="37">
        <v>-51568.26</v>
      </c>
      <c r="M58" s="37">
        <v>0</v>
      </c>
      <c r="N58" s="37">
        <v>19874.259999999998</v>
      </c>
    </row>
    <row r="59" spans="3:14" ht="15.6" outlineLevel="1" x14ac:dyDescent="0.3">
      <c r="C59" s="35" t="s">
        <v>49</v>
      </c>
      <c r="D59" s="10" t="s">
        <v>21</v>
      </c>
      <c r="E59" s="10" t="s">
        <v>129</v>
      </c>
      <c r="F59" s="10" t="s">
        <v>115</v>
      </c>
      <c r="G59" s="11">
        <v>-19874.259999999998</v>
      </c>
      <c r="H59" s="11">
        <v>0</v>
      </c>
      <c r="I59" s="11">
        <v>0</v>
      </c>
      <c r="J59" s="11">
        <v>0</v>
      </c>
      <c r="K59" s="11">
        <v>0</v>
      </c>
      <c r="L59" s="11">
        <v>-19874.259999999998</v>
      </c>
      <c r="M59" s="11">
        <v>0</v>
      </c>
      <c r="N59" s="11">
        <v>0</v>
      </c>
    </row>
    <row r="60" spans="3:14" ht="15.6" outlineLevel="1" x14ac:dyDescent="0.3">
      <c r="C60" s="35" t="s">
        <v>49</v>
      </c>
      <c r="D60" s="10" t="s">
        <v>50</v>
      </c>
      <c r="E60" s="10" t="s">
        <v>141</v>
      </c>
      <c r="F60" s="10" t="s">
        <v>114</v>
      </c>
      <c r="G60" s="11">
        <v>2500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2500</v>
      </c>
    </row>
    <row r="61" spans="3:14" ht="15.6" outlineLevel="1" x14ac:dyDescent="0.3">
      <c r="C61" s="35" t="s">
        <v>49</v>
      </c>
      <c r="D61" s="10" t="s">
        <v>20</v>
      </c>
      <c r="E61" s="10" t="s">
        <v>134</v>
      </c>
      <c r="F61" s="10" t="s">
        <v>114</v>
      </c>
      <c r="G61" s="11">
        <v>17374.259999999998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17374.259999999998</v>
      </c>
    </row>
    <row r="62" spans="3:14" ht="15.6" outlineLevel="1" x14ac:dyDescent="0.3">
      <c r="C62" s="35" t="s">
        <v>49</v>
      </c>
      <c r="D62" s="10" t="s">
        <v>51</v>
      </c>
      <c r="E62" s="10" t="s">
        <v>153</v>
      </c>
      <c r="F62" s="10" t="s">
        <v>113</v>
      </c>
      <c r="G62" s="11">
        <v>-31694</v>
      </c>
      <c r="H62" s="11">
        <v>0</v>
      </c>
      <c r="I62" s="11">
        <v>0</v>
      </c>
      <c r="J62" s="11">
        <v>0</v>
      </c>
      <c r="K62" s="11">
        <v>0</v>
      </c>
      <c r="L62" s="11">
        <v>-31694</v>
      </c>
      <c r="M62" s="11">
        <v>0</v>
      </c>
      <c r="N62" s="11">
        <v>0</v>
      </c>
    </row>
    <row r="63" spans="3:14" ht="0.9" customHeight="1" outlineLevel="1" x14ac:dyDescent="0.3">
      <c r="C63" s="6"/>
      <c r="D63" s="6"/>
      <c r="E63" s="6"/>
      <c r="F63" s="6"/>
      <c r="G63" s="7"/>
      <c r="H63" s="7"/>
      <c r="I63" s="7"/>
      <c r="J63" s="7"/>
      <c r="K63" s="7"/>
      <c r="L63" s="7"/>
      <c r="M63" s="7"/>
      <c r="N63" s="7"/>
    </row>
    <row r="64" spans="3:14" ht="15.6" x14ac:dyDescent="0.3">
      <c r="C64" s="36" t="s">
        <v>89</v>
      </c>
      <c r="D64" s="36"/>
      <c r="E64" s="36"/>
      <c r="F64" s="36"/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-5874.68</v>
      </c>
      <c r="M64" s="37">
        <v>0</v>
      </c>
      <c r="N64" s="37">
        <v>5874.68</v>
      </c>
    </row>
    <row r="65" spans="3:14" ht="15.6" outlineLevel="1" x14ac:dyDescent="0.3">
      <c r="C65" s="35" t="s">
        <v>52</v>
      </c>
      <c r="D65" s="10" t="s">
        <v>21</v>
      </c>
      <c r="E65" s="10" t="s">
        <v>129</v>
      </c>
      <c r="F65" s="10" t="s">
        <v>115</v>
      </c>
      <c r="G65" s="11">
        <v>-5874.68</v>
      </c>
      <c r="H65" s="11">
        <v>0</v>
      </c>
      <c r="I65" s="11">
        <v>0</v>
      </c>
      <c r="J65" s="11">
        <v>0</v>
      </c>
      <c r="K65" s="11">
        <v>0</v>
      </c>
      <c r="L65" s="11">
        <v>-5874.68</v>
      </c>
      <c r="M65" s="11">
        <v>0</v>
      </c>
      <c r="N65" s="11">
        <v>0</v>
      </c>
    </row>
    <row r="66" spans="3:14" ht="15.6" outlineLevel="1" x14ac:dyDescent="0.3">
      <c r="C66" s="35" t="s">
        <v>52</v>
      </c>
      <c r="D66" s="10" t="s">
        <v>53</v>
      </c>
      <c r="E66" s="10" t="s">
        <v>154</v>
      </c>
      <c r="F66" s="10" t="s">
        <v>114</v>
      </c>
      <c r="G66" s="11">
        <v>5874.68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5874.68</v>
      </c>
    </row>
    <row r="67" spans="3:14" ht="0.9" customHeight="1" outlineLevel="1" x14ac:dyDescent="0.3">
      <c r="C67" s="6"/>
      <c r="D67" s="6"/>
      <c r="E67" s="6"/>
      <c r="F67" s="6"/>
      <c r="G67" s="7"/>
      <c r="H67" s="7"/>
      <c r="I67" s="7"/>
      <c r="J67" s="7"/>
      <c r="K67" s="7"/>
      <c r="L67" s="7"/>
      <c r="M67" s="7"/>
      <c r="N67" s="7"/>
    </row>
    <row r="68" spans="3:14" ht="15.6" x14ac:dyDescent="0.3">
      <c r="C68" s="36" t="s">
        <v>90</v>
      </c>
      <c r="D68" s="36"/>
      <c r="E68" s="36"/>
      <c r="F68" s="36"/>
      <c r="G68" s="37">
        <v>-42711.9</v>
      </c>
      <c r="H68" s="37">
        <v>0</v>
      </c>
      <c r="I68" s="37">
        <v>0</v>
      </c>
      <c r="J68" s="37">
        <v>0</v>
      </c>
      <c r="K68" s="37">
        <v>0</v>
      </c>
      <c r="L68" s="37">
        <v>-42711.9</v>
      </c>
      <c r="M68" s="37">
        <v>0</v>
      </c>
      <c r="N68" s="37">
        <v>0</v>
      </c>
    </row>
    <row r="69" spans="3:14" ht="15.6" outlineLevel="1" x14ac:dyDescent="0.3">
      <c r="C69" s="35" t="s">
        <v>54</v>
      </c>
      <c r="D69" s="10" t="s">
        <v>55</v>
      </c>
      <c r="E69" s="10" t="s">
        <v>155</v>
      </c>
      <c r="F69" s="10" t="s">
        <v>113</v>
      </c>
      <c r="G69" s="11">
        <v>-26625.7</v>
      </c>
      <c r="H69" s="11">
        <v>0</v>
      </c>
      <c r="I69" s="11">
        <v>0</v>
      </c>
      <c r="J69" s="11">
        <v>0</v>
      </c>
      <c r="K69" s="11">
        <v>0</v>
      </c>
      <c r="L69" s="11">
        <v>-26625.7</v>
      </c>
      <c r="M69" s="11">
        <v>0</v>
      </c>
      <c r="N69" s="11">
        <v>0</v>
      </c>
    </row>
    <row r="70" spans="3:14" ht="15.6" outlineLevel="1" x14ac:dyDescent="0.3">
      <c r="C70" s="35" t="s">
        <v>54</v>
      </c>
      <c r="D70" s="10" t="s">
        <v>21</v>
      </c>
      <c r="E70" s="10" t="s">
        <v>156</v>
      </c>
      <c r="F70" s="10" t="s">
        <v>113</v>
      </c>
      <c r="G70" s="11">
        <v>-16086.2</v>
      </c>
      <c r="H70" s="11">
        <v>0</v>
      </c>
      <c r="I70" s="11">
        <v>0</v>
      </c>
      <c r="J70" s="11">
        <v>0</v>
      </c>
      <c r="K70" s="11">
        <v>0</v>
      </c>
      <c r="L70" s="11">
        <v>-16086.2</v>
      </c>
      <c r="M70" s="11">
        <v>0</v>
      </c>
      <c r="N70" s="11">
        <v>0</v>
      </c>
    </row>
    <row r="71" spans="3:14" ht="0.9" customHeight="1" outlineLevel="1" x14ac:dyDescent="0.3">
      <c r="C71" s="6"/>
      <c r="D71" s="6"/>
      <c r="E71" s="6"/>
      <c r="F71" s="6"/>
      <c r="G71" s="7"/>
      <c r="H71" s="7"/>
      <c r="I71" s="7"/>
      <c r="J71" s="7"/>
      <c r="K71" s="7"/>
      <c r="L71" s="7"/>
      <c r="M71" s="7"/>
      <c r="N71" s="7"/>
    </row>
    <row r="72" spans="3:14" ht="15.6" x14ac:dyDescent="0.3">
      <c r="C72" s="36" t="s">
        <v>91</v>
      </c>
      <c r="D72" s="36"/>
      <c r="E72" s="36"/>
      <c r="F72" s="36"/>
      <c r="G72" s="37">
        <v>-20898.919999999998</v>
      </c>
      <c r="H72" s="37">
        <v>0</v>
      </c>
      <c r="I72" s="37">
        <v>0</v>
      </c>
      <c r="J72" s="37">
        <v>0</v>
      </c>
      <c r="K72" s="37">
        <v>0</v>
      </c>
      <c r="L72" s="37">
        <v>-46868.67</v>
      </c>
      <c r="M72" s="37">
        <v>0</v>
      </c>
      <c r="N72" s="37">
        <v>25969.75</v>
      </c>
    </row>
    <row r="73" spans="3:14" ht="15.6" outlineLevel="1" x14ac:dyDescent="0.3">
      <c r="C73" s="35" t="s">
        <v>56</v>
      </c>
      <c r="D73" s="10" t="s">
        <v>57</v>
      </c>
      <c r="E73" s="10" t="s">
        <v>131</v>
      </c>
      <c r="F73" s="10" t="s">
        <v>114</v>
      </c>
      <c r="G73" s="11">
        <v>14000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14000</v>
      </c>
    </row>
    <row r="74" spans="3:14" ht="15.6" outlineLevel="1" x14ac:dyDescent="0.3">
      <c r="C74" s="35" t="s">
        <v>56</v>
      </c>
      <c r="D74" s="10" t="s">
        <v>58</v>
      </c>
      <c r="E74" s="10" t="s">
        <v>141</v>
      </c>
      <c r="F74" s="10" t="s">
        <v>114</v>
      </c>
      <c r="G74" s="11">
        <v>5000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5000</v>
      </c>
    </row>
    <row r="75" spans="3:14" ht="15.6" outlineLevel="1" x14ac:dyDescent="0.3">
      <c r="C75" s="35" t="s">
        <v>56</v>
      </c>
      <c r="D75" s="10" t="s">
        <v>59</v>
      </c>
      <c r="E75" s="10" t="s">
        <v>131</v>
      </c>
      <c r="F75" s="10" t="s">
        <v>114</v>
      </c>
      <c r="G75" s="11">
        <v>1523.6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1523.6</v>
      </c>
    </row>
    <row r="76" spans="3:14" ht="15.6" outlineLevel="1" x14ac:dyDescent="0.3">
      <c r="C76" s="35" t="s">
        <v>56</v>
      </c>
      <c r="D76" s="10" t="s">
        <v>45</v>
      </c>
      <c r="E76" s="10" t="s">
        <v>131</v>
      </c>
      <c r="F76" s="10" t="s">
        <v>114</v>
      </c>
      <c r="G76" s="11">
        <v>5446.15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5446.15</v>
      </c>
    </row>
    <row r="77" spans="3:14" ht="15.6" outlineLevel="1" x14ac:dyDescent="0.3">
      <c r="C77" s="35" t="s">
        <v>56</v>
      </c>
      <c r="D77" s="10" t="s">
        <v>61</v>
      </c>
      <c r="E77" s="10" t="s">
        <v>157</v>
      </c>
      <c r="F77" s="10" t="s">
        <v>113</v>
      </c>
      <c r="G77" s="11">
        <v>-5408.16</v>
      </c>
      <c r="H77" s="11">
        <v>0</v>
      </c>
      <c r="I77" s="11">
        <v>0</v>
      </c>
      <c r="J77" s="11">
        <v>0</v>
      </c>
      <c r="K77" s="11">
        <v>0</v>
      </c>
      <c r="L77" s="11">
        <v>-5408.16</v>
      </c>
      <c r="M77" s="11">
        <v>0</v>
      </c>
      <c r="N77" s="11">
        <v>0</v>
      </c>
    </row>
    <row r="78" spans="3:14" ht="15.6" outlineLevel="1" x14ac:dyDescent="0.3">
      <c r="C78" s="35" t="s">
        <v>56</v>
      </c>
      <c r="D78" s="10" t="s">
        <v>62</v>
      </c>
      <c r="E78" s="10" t="s">
        <v>158</v>
      </c>
      <c r="F78" s="10" t="s">
        <v>113</v>
      </c>
      <c r="G78" s="11">
        <v>-14000</v>
      </c>
      <c r="H78" s="11">
        <v>0</v>
      </c>
      <c r="I78" s="11">
        <v>0</v>
      </c>
      <c r="J78" s="11">
        <v>0</v>
      </c>
      <c r="K78" s="11">
        <v>0</v>
      </c>
      <c r="L78" s="11">
        <v>-14000</v>
      </c>
      <c r="M78" s="11">
        <v>0</v>
      </c>
      <c r="N78" s="11">
        <v>0</v>
      </c>
    </row>
    <row r="79" spans="3:14" ht="15.6" outlineLevel="1" x14ac:dyDescent="0.3">
      <c r="C79" s="35" t="s">
        <v>56</v>
      </c>
      <c r="D79" s="10" t="s">
        <v>63</v>
      </c>
      <c r="E79" s="10" t="s">
        <v>159</v>
      </c>
      <c r="F79" s="10" t="s">
        <v>113</v>
      </c>
      <c r="G79" s="11">
        <v>-5446.15</v>
      </c>
      <c r="H79" s="11">
        <v>0</v>
      </c>
      <c r="I79" s="11">
        <v>0</v>
      </c>
      <c r="J79" s="11">
        <v>0</v>
      </c>
      <c r="K79" s="11">
        <v>0</v>
      </c>
      <c r="L79" s="11">
        <v>-5446.15</v>
      </c>
      <c r="M79" s="11">
        <v>0</v>
      </c>
      <c r="N79" s="11">
        <v>0</v>
      </c>
    </row>
    <row r="80" spans="3:14" ht="15.6" outlineLevel="1" x14ac:dyDescent="0.3">
      <c r="C80" s="35" t="s">
        <v>56</v>
      </c>
      <c r="D80" s="10" t="s">
        <v>32</v>
      </c>
      <c r="E80" s="10" t="s">
        <v>160</v>
      </c>
      <c r="F80" s="10" t="s">
        <v>113</v>
      </c>
      <c r="G80" s="11">
        <v>-22014.36</v>
      </c>
      <c r="H80" s="11">
        <v>0</v>
      </c>
      <c r="I80" s="11">
        <v>0</v>
      </c>
      <c r="J80" s="11">
        <v>0</v>
      </c>
      <c r="K80" s="11">
        <v>0</v>
      </c>
      <c r="L80" s="11">
        <v>-22014.36</v>
      </c>
      <c r="M80" s="11">
        <v>0</v>
      </c>
      <c r="N80" s="11">
        <v>0</v>
      </c>
    </row>
    <row r="81" spans="3:14" ht="0.9" customHeight="1" outlineLevel="1" x14ac:dyDescent="0.3">
      <c r="C81" s="6"/>
      <c r="D81" s="6"/>
      <c r="E81" s="6"/>
      <c r="F81" s="6"/>
      <c r="G81" s="7"/>
      <c r="H81" s="7"/>
      <c r="I81" s="7"/>
      <c r="J81" s="7"/>
      <c r="K81" s="7"/>
      <c r="L81" s="7"/>
      <c r="M81" s="7"/>
      <c r="N81" s="7"/>
    </row>
    <row r="82" spans="3:14" ht="15.6" x14ac:dyDescent="0.3">
      <c r="C82" s="36" t="s">
        <v>92</v>
      </c>
      <c r="D82" s="36"/>
      <c r="E82" s="36"/>
      <c r="F82" s="36"/>
      <c r="G82" s="37">
        <v>-47697.1</v>
      </c>
      <c r="H82" s="37">
        <v>0</v>
      </c>
      <c r="I82" s="37">
        <v>0</v>
      </c>
      <c r="J82" s="37">
        <v>0</v>
      </c>
      <c r="K82" s="37">
        <v>0</v>
      </c>
      <c r="L82" s="37">
        <v>-84883.04</v>
      </c>
      <c r="M82" s="37">
        <v>0</v>
      </c>
      <c r="N82" s="37">
        <v>37185.94</v>
      </c>
    </row>
    <row r="83" spans="3:14" ht="15.6" outlineLevel="1" x14ac:dyDescent="0.3">
      <c r="C83" s="35" t="s">
        <v>64</v>
      </c>
      <c r="D83" s="10" t="s">
        <v>65</v>
      </c>
      <c r="E83" s="10" t="s">
        <v>161</v>
      </c>
      <c r="F83" s="10" t="s">
        <v>114</v>
      </c>
      <c r="G83" s="11">
        <v>37185.94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37185.94</v>
      </c>
    </row>
    <row r="84" spans="3:14" ht="15.6" outlineLevel="1" x14ac:dyDescent="0.3">
      <c r="C84" s="35" t="s">
        <v>64</v>
      </c>
      <c r="D84" s="10" t="s">
        <v>66</v>
      </c>
      <c r="E84" s="10" t="s">
        <v>162</v>
      </c>
      <c r="F84" s="10" t="s">
        <v>113</v>
      </c>
      <c r="G84" s="11">
        <v>-47697.1</v>
      </c>
      <c r="H84" s="11">
        <v>0</v>
      </c>
      <c r="I84" s="11">
        <v>0</v>
      </c>
      <c r="J84" s="11">
        <v>0</v>
      </c>
      <c r="K84" s="11">
        <v>0</v>
      </c>
      <c r="L84" s="11">
        <v>-47697.1</v>
      </c>
      <c r="M84" s="11">
        <v>0</v>
      </c>
      <c r="N84" s="11">
        <v>0</v>
      </c>
    </row>
    <row r="85" spans="3:14" ht="15.6" outlineLevel="1" x14ac:dyDescent="0.3">
      <c r="C85" s="35" t="s">
        <v>64</v>
      </c>
      <c r="D85" s="10" t="s">
        <v>67</v>
      </c>
      <c r="E85" s="10" t="s">
        <v>163</v>
      </c>
      <c r="F85" s="10" t="s">
        <v>113</v>
      </c>
      <c r="G85" s="11">
        <v>-37185.94</v>
      </c>
      <c r="H85" s="11">
        <v>0</v>
      </c>
      <c r="I85" s="11">
        <v>0</v>
      </c>
      <c r="J85" s="11">
        <v>0</v>
      </c>
      <c r="K85" s="11">
        <v>0</v>
      </c>
      <c r="L85" s="11">
        <v>-37185.94</v>
      </c>
      <c r="M85" s="11">
        <v>0</v>
      </c>
      <c r="N85" s="11">
        <v>0</v>
      </c>
    </row>
    <row r="86" spans="3:14" ht="0.9" customHeight="1" outlineLevel="1" x14ac:dyDescent="0.3">
      <c r="C86" s="6"/>
      <c r="D86" s="6"/>
      <c r="E86" s="6"/>
      <c r="F86" s="6"/>
      <c r="G86" s="7"/>
      <c r="H86" s="7"/>
      <c r="I86" s="7"/>
      <c r="J86" s="7"/>
      <c r="K86" s="7"/>
      <c r="L86" s="7"/>
      <c r="M86" s="7"/>
      <c r="N86" s="7"/>
    </row>
    <row r="87" spans="3:14" ht="15.6" x14ac:dyDescent="0.3">
      <c r="C87" s="36" t="s">
        <v>93</v>
      </c>
      <c r="D87" s="36"/>
      <c r="E87" s="36"/>
      <c r="F87" s="36"/>
      <c r="G87" s="37">
        <v>-37471.839999999997</v>
      </c>
      <c r="H87" s="37">
        <v>0</v>
      </c>
      <c r="I87" s="37">
        <v>0</v>
      </c>
      <c r="J87" s="37">
        <v>0</v>
      </c>
      <c r="K87" s="37">
        <v>0</v>
      </c>
      <c r="L87" s="37">
        <v>-43271.839999999997</v>
      </c>
      <c r="M87" s="37">
        <v>0</v>
      </c>
      <c r="N87" s="37">
        <v>5800</v>
      </c>
    </row>
    <row r="88" spans="3:14" ht="15.6" outlineLevel="1" x14ac:dyDescent="0.3">
      <c r="C88" s="35" t="s">
        <v>68</v>
      </c>
      <c r="D88" s="10" t="s">
        <v>69</v>
      </c>
      <c r="E88" s="10" t="s">
        <v>164</v>
      </c>
      <c r="F88" s="10" t="s">
        <v>114</v>
      </c>
      <c r="G88" s="11">
        <v>5800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5800</v>
      </c>
    </row>
    <row r="89" spans="3:14" ht="15.6" outlineLevel="1" x14ac:dyDescent="0.3">
      <c r="C89" s="35" t="s">
        <v>68</v>
      </c>
      <c r="D89" s="10" t="s">
        <v>70</v>
      </c>
      <c r="E89" s="10" t="s">
        <v>165</v>
      </c>
      <c r="F89" s="10" t="s">
        <v>113</v>
      </c>
      <c r="G89" s="11">
        <v>-23011.040000000001</v>
      </c>
      <c r="H89" s="11">
        <v>0</v>
      </c>
      <c r="I89" s="11">
        <v>0</v>
      </c>
      <c r="J89" s="11">
        <v>0</v>
      </c>
      <c r="K89" s="11">
        <v>0</v>
      </c>
      <c r="L89" s="11">
        <v>-23011.040000000001</v>
      </c>
      <c r="M89" s="11">
        <v>0</v>
      </c>
      <c r="N89" s="11">
        <v>0</v>
      </c>
    </row>
    <row r="90" spans="3:14" ht="15.6" outlineLevel="1" x14ac:dyDescent="0.3">
      <c r="C90" s="35" t="s">
        <v>68</v>
      </c>
      <c r="D90" s="10" t="s">
        <v>71</v>
      </c>
      <c r="E90" s="10" t="s">
        <v>166</v>
      </c>
      <c r="F90" s="10" t="s">
        <v>113</v>
      </c>
      <c r="G90" s="11">
        <v>-20260.8</v>
      </c>
      <c r="H90" s="11">
        <v>0</v>
      </c>
      <c r="I90" s="11">
        <v>0</v>
      </c>
      <c r="J90" s="11">
        <v>0</v>
      </c>
      <c r="K90" s="11">
        <v>0</v>
      </c>
      <c r="L90" s="11">
        <v>-20260.8</v>
      </c>
      <c r="M90" s="11">
        <v>0</v>
      </c>
      <c r="N90" s="11">
        <v>0</v>
      </c>
    </row>
    <row r="91" spans="3:14" ht="0.9" customHeight="1" outlineLevel="1" x14ac:dyDescent="0.3">
      <c r="C91" s="6"/>
      <c r="D91" s="6"/>
      <c r="E91" s="6"/>
      <c r="F91" s="6"/>
      <c r="G91" s="7"/>
      <c r="H91" s="7"/>
      <c r="I91" s="7"/>
      <c r="J91" s="7"/>
      <c r="K91" s="7"/>
      <c r="L91" s="7"/>
      <c r="M91" s="7"/>
      <c r="N91" s="7"/>
    </row>
    <row r="92" spans="3:14" ht="15.6" x14ac:dyDescent="0.3">
      <c r="C92" s="36" t="s">
        <v>94</v>
      </c>
      <c r="D92" s="36"/>
      <c r="E92" s="36"/>
      <c r="F92" s="36"/>
      <c r="G92" s="37">
        <v>-63732.160000000003</v>
      </c>
      <c r="H92" s="37">
        <v>0</v>
      </c>
      <c r="I92" s="37">
        <v>0</v>
      </c>
      <c r="J92" s="37">
        <v>0</v>
      </c>
      <c r="K92" s="37">
        <v>0</v>
      </c>
      <c r="L92" s="37">
        <v>-65732.160000000003</v>
      </c>
      <c r="M92" s="37">
        <v>0</v>
      </c>
      <c r="N92" s="37">
        <v>2000</v>
      </c>
    </row>
    <row r="93" spans="3:14" ht="15.6" outlineLevel="1" x14ac:dyDescent="0.3">
      <c r="C93" s="35" t="s">
        <v>72</v>
      </c>
      <c r="D93" s="10" t="s">
        <v>73</v>
      </c>
      <c r="E93" s="10" t="s">
        <v>141</v>
      </c>
      <c r="F93" s="10" t="s">
        <v>114</v>
      </c>
      <c r="G93" s="11">
        <v>2000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2000</v>
      </c>
    </row>
    <row r="94" spans="3:14" ht="15.6" outlineLevel="1" x14ac:dyDescent="0.3">
      <c r="C94" s="35" t="s">
        <v>72</v>
      </c>
      <c r="D94" s="10" t="s">
        <v>74</v>
      </c>
      <c r="E94" s="10" t="s">
        <v>167</v>
      </c>
      <c r="F94" s="10" t="s">
        <v>113</v>
      </c>
      <c r="G94" s="11">
        <v>-65732.160000000003</v>
      </c>
      <c r="H94" s="11">
        <v>0</v>
      </c>
      <c r="I94" s="11">
        <v>0</v>
      </c>
      <c r="J94" s="11">
        <v>0</v>
      </c>
      <c r="K94" s="11">
        <v>0</v>
      </c>
      <c r="L94" s="11">
        <v>-65732.160000000003</v>
      </c>
      <c r="M94" s="11">
        <v>0</v>
      </c>
      <c r="N94" s="11">
        <v>0</v>
      </c>
    </row>
    <row r="95" spans="3:14" ht="0.9" customHeight="1" outlineLevel="1" x14ac:dyDescent="0.3">
      <c r="C95" s="6"/>
      <c r="D95" s="6"/>
      <c r="E95" s="6"/>
      <c r="F95" s="6"/>
      <c r="G95" s="7"/>
      <c r="H95" s="7"/>
      <c r="I95" s="7"/>
      <c r="J95" s="7"/>
      <c r="K95" s="7"/>
      <c r="L95" s="7"/>
      <c r="M95" s="7"/>
      <c r="N95" s="7"/>
    </row>
    <row r="96" spans="3:14" ht="15.6" x14ac:dyDescent="0.3">
      <c r="C96" s="36" t="s">
        <v>95</v>
      </c>
      <c r="D96" s="36"/>
      <c r="E96" s="36"/>
      <c r="F96" s="36"/>
      <c r="G96" s="37">
        <v>-92419</v>
      </c>
      <c r="H96" s="37">
        <v>0</v>
      </c>
      <c r="I96" s="37">
        <v>0</v>
      </c>
      <c r="J96" s="37">
        <v>0</v>
      </c>
      <c r="K96" s="37">
        <v>0</v>
      </c>
      <c r="L96" s="37">
        <v>-107249</v>
      </c>
      <c r="M96" s="37">
        <v>0</v>
      </c>
      <c r="N96" s="37">
        <v>14830</v>
      </c>
    </row>
    <row r="97" spans="3:14" ht="15.6" outlineLevel="1" x14ac:dyDescent="0.3">
      <c r="C97" s="35" t="s">
        <v>75</v>
      </c>
      <c r="D97" s="10" t="s">
        <v>69</v>
      </c>
      <c r="E97" s="10" t="s">
        <v>164</v>
      </c>
      <c r="F97" s="10" t="s">
        <v>114</v>
      </c>
      <c r="G97" s="11">
        <v>14830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14830</v>
      </c>
    </row>
    <row r="98" spans="3:14" ht="15.6" outlineLevel="1" x14ac:dyDescent="0.3">
      <c r="C98" s="35" t="s">
        <v>75</v>
      </c>
      <c r="D98" s="10" t="s">
        <v>76</v>
      </c>
      <c r="E98" s="10" t="s">
        <v>168</v>
      </c>
      <c r="F98" s="10" t="s">
        <v>113</v>
      </c>
      <c r="G98" s="11">
        <v>-14825</v>
      </c>
      <c r="H98" s="11">
        <v>0</v>
      </c>
      <c r="I98" s="11">
        <v>0</v>
      </c>
      <c r="J98" s="11">
        <v>0</v>
      </c>
      <c r="K98" s="11">
        <v>0</v>
      </c>
      <c r="L98" s="11">
        <v>-14825</v>
      </c>
      <c r="M98" s="11">
        <v>0</v>
      </c>
      <c r="N98" s="11">
        <v>0</v>
      </c>
    </row>
    <row r="99" spans="3:14" ht="15.6" outlineLevel="1" x14ac:dyDescent="0.3">
      <c r="C99" s="35" t="s">
        <v>75</v>
      </c>
      <c r="D99" s="10" t="s">
        <v>77</v>
      </c>
      <c r="E99" s="10" t="s">
        <v>169</v>
      </c>
      <c r="F99" s="10" t="s">
        <v>113</v>
      </c>
      <c r="G99" s="11">
        <v>-28990</v>
      </c>
      <c r="H99" s="11">
        <v>0</v>
      </c>
      <c r="I99" s="11">
        <v>0</v>
      </c>
      <c r="J99" s="11">
        <v>0</v>
      </c>
      <c r="K99" s="11">
        <v>0</v>
      </c>
      <c r="L99" s="11">
        <v>-28990</v>
      </c>
      <c r="M99" s="11">
        <v>0</v>
      </c>
      <c r="N99" s="11">
        <v>0</v>
      </c>
    </row>
    <row r="100" spans="3:14" ht="15.6" outlineLevel="1" x14ac:dyDescent="0.3">
      <c r="C100" s="35" t="s">
        <v>75</v>
      </c>
      <c r="D100" s="10" t="s">
        <v>78</v>
      </c>
      <c r="E100" s="10" t="s">
        <v>170</v>
      </c>
      <c r="F100" s="10" t="s">
        <v>113</v>
      </c>
      <c r="G100" s="11">
        <v>-21827</v>
      </c>
      <c r="H100" s="11">
        <v>0</v>
      </c>
      <c r="I100" s="11">
        <v>0</v>
      </c>
      <c r="J100" s="11">
        <v>0</v>
      </c>
      <c r="K100" s="11">
        <v>0</v>
      </c>
      <c r="L100" s="11">
        <v>-21827</v>
      </c>
      <c r="M100" s="11">
        <v>0</v>
      </c>
      <c r="N100" s="11">
        <v>0</v>
      </c>
    </row>
    <row r="101" spans="3:14" ht="15.6" outlineLevel="1" x14ac:dyDescent="0.3">
      <c r="C101" s="35" t="s">
        <v>75</v>
      </c>
      <c r="D101" s="10" t="s">
        <v>79</v>
      </c>
      <c r="E101" s="10" t="s">
        <v>171</v>
      </c>
      <c r="F101" s="10" t="s">
        <v>113</v>
      </c>
      <c r="G101" s="11">
        <v>-41607</v>
      </c>
      <c r="H101" s="11">
        <v>0</v>
      </c>
      <c r="I101" s="11">
        <v>0</v>
      </c>
      <c r="J101" s="11">
        <v>0</v>
      </c>
      <c r="K101" s="11">
        <v>0</v>
      </c>
      <c r="L101" s="11">
        <v>-41607</v>
      </c>
      <c r="M101" s="11">
        <v>0</v>
      </c>
      <c r="N101" s="11">
        <v>0</v>
      </c>
    </row>
    <row r="102" spans="3:14" ht="0.9" customHeight="1" outlineLevel="1" x14ac:dyDescent="0.3">
      <c r="C102" s="6"/>
      <c r="D102" s="6"/>
      <c r="E102" s="6"/>
      <c r="F102" s="6"/>
      <c r="G102" s="7"/>
      <c r="H102" s="7"/>
      <c r="I102" s="7"/>
      <c r="J102" s="7"/>
      <c r="K102" s="7"/>
      <c r="L102" s="7"/>
      <c r="M102" s="7"/>
      <c r="N102" s="7"/>
    </row>
    <row r="103" spans="3:14" ht="21" x14ac:dyDescent="0.3">
      <c r="C103" s="13" t="s">
        <v>80</v>
      </c>
      <c r="D103" s="13"/>
      <c r="E103" s="13"/>
      <c r="F103" s="13"/>
      <c r="G103" s="14">
        <v>-4364822.08</v>
      </c>
      <c r="H103" s="14">
        <v>0</v>
      </c>
      <c r="I103" s="14">
        <v>0</v>
      </c>
      <c r="J103" s="14">
        <v>0</v>
      </c>
      <c r="K103" s="14">
        <v>0</v>
      </c>
      <c r="L103" s="14">
        <v>-4887745.6399999997</v>
      </c>
      <c r="M103" s="14">
        <v>0</v>
      </c>
      <c r="N103" s="14">
        <v>522923.56</v>
      </c>
    </row>
    <row r="8317" spans="3:13" x14ac:dyDescent="0.3">
      <c r="C8317" s="3"/>
      <c r="D8317" s="3"/>
      <c r="E8317" s="4"/>
      <c r="F8317" s="3"/>
      <c r="G8317" s="5"/>
      <c r="H8317" s="5"/>
      <c r="I8317" s="5"/>
      <c r="J8317" s="5"/>
      <c r="K8317" s="5"/>
      <c r="L8317" s="5"/>
      <c r="M8317" s="5"/>
    </row>
  </sheetData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1BBE8-D999-4A7F-94E6-3A421B4A8CD6}">
  <sheetPr>
    <outlinePr summaryBelow="0"/>
  </sheetPr>
  <dimension ref="B1:W51596"/>
  <sheetViews>
    <sheetView showGridLines="0" zoomScale="70" zoomScaleNormal="70" workbookViewId="0">
      <selection activeCell="P3" sqref="P3"/>
    </sheetView>
  </sheetViews>
  <sheetFormatPr baseColWidth="10" defaultColWidth="11.44140625" defaultRowHeight="13.8" x14ac:dyDescent="0.3"/>
  <cols>
    <col min="1" max="1" width="11.44140625" style="18"/>
    <col min="2" max="4" width="11.5546875" style="18"/>
    <col min="5" max="5" width="16.6640625" style="18" bestFit="1" customWidth="1"/>
    <col min="6" max="6" width="23" style="18" bestFit="1" customWidth="1"/>
    <col min="7" max="7" width="22.6640625" style="18" bestFit="1" customWidth="1"/>
    <col min="8" max="8" width="22.44140625" style="18" bestFit="1" customWidth="1"/>
    <col min="9" max="9" width="20.88671875" style="18" customWidth="1"/>
    <col min="10" max="10" width="31.5546875" style="18" customWidth="1"/>
    <col min="11" max="11" width="17.44140625" style="18" customWidth="1"/>
    <col min="12" max="12" width="31.5546875" style="18" customWidth="1"/>
    <col min="13" max="13" width="17.44140625" style="18" customWidth="1"/>
    <col min="14" max="14" width="31.5546875" style="18" customWidth="1"/>
    <col min="15" max="15" width="17.44140625" style="18" customWidth="1"/>
    <col min="16" max="16" width="31.5546875" style="18" customWidth="1"/>
    <col min="17" max="16384" width="11.44140625" style="18"/>
  </cols>
  <sheetData>
    <row r="1" spans="2:23" ht="60.6" customHeight="1" x14ac:dyDescent="0.3">
      <c r="B1" s="57" t="s">
        <v>108</v>
      </c>
      <c r="C1" s="57"/>
      <c r="D1" s="57"/>
      <c r="E1" s="57"/>
      <c r="F1" s="57"/>
      <c r="G1" s="57"/>
      <c r="H1" s="57"/>
      <c r="J1" s="33" t="s">
        <v>109</v>
      </c>
      <c r="L1" s="33" t="s">
        <v>110</v>
      </c>
      <c r="N1" s="33" t="s">
        <v>111</v>
      </c>
      <c r="W1" s="19" t="s">
        <v>99</v>
      </c>
    </row>
    <row r="2" spans="2:23" ht="35.4" customHeight="1" x14ac:dyDescent="0.3">
      <c r="B2" s="57"/>
      <c r="C2" s="57"/>
      <c r="D2" s="57"/>
      <c r="E2" s="57"/>
      <c r="F2" s="57"/>
      <c r="G2" s="57"/>
      <c r="H2" s="57"/>
      <c r="J2" s="16" t="str">
        <f>'Balance Agée'!G1</f>
        <v>Bijou SA</v>
      </c>
      <c r="L2" s="16" t="s">
        <v>1</v>
      </c>
      <c r="N2" s="16" t="s">
        <v>2</v>
      </c>
      <c r="W2" s="19" t="s">
        <v>100</v>
      </c>
    </row>
    <row r="3" spans="2:23" ht="27" customHeight="1" x14ac:dyDescent="0.3">
      <c r="W3" s="19" t="s">
        <v>101</v>
      </c>
    </row>
    <row r="4" spans="2:23" ht="27" customHeight="1" x14ac:dyDescent="0.3">
      <c r="W4" s="19" t="s">
        <v>102</v>
      </c>
    </row>
    <row r="5" spans="2:23" ht="27" customHeight="1" x14ac:dyDescent="0.3"/>
    <row r="6" spans="2:23" ht="27" customHeight="1" x14ac:dyDescent="0.3"/>
    <row r="7" spans="2:23" ht="19.2" x14ac:dyDescent="0.45">
      <c r="C7" s="20"/>
    </row>
    <row r="8" spans="2:23" x14ac:dyDescent="0.3">
      <c r="H8" s="21"/>
      <c r="I8" s="21"/>
      <c r="K8" s="21"/>
      <c r="L8" s="21"/>
    </row>
    <row r="10" spans="2:23" ht="15.75" customHeight="1" x14ac:dyDescent="0.45">
      <c r="H10" s="17" t="s">
        <v>103</v>
      </c>
      <c r="I10" s="22" t="s">
        <v>101</v>
      </c>
    </row>
    <row r="11" spans="2:23" ht="16.5" customHeight="1" x14ac:dyDescent="0.3">
      <c r="C11" s="31" t="s">
        <v>96</v>
      </c>
      <c r="D11" s="23">
        <v>0</v>
      </c>
      <c r="E11" s="23">
        <v>30</v>
      </c>
      <c r="F11" s="23">
        <v>60</v>
      </c>
      <c r="G11" s="23">
        <v>90</v>
      </c>
      <c r="H11" s="23">
        <v>120</v>
      </c>
      <c r="I11" s="24">
        <v>5000</v>
      </c>
    </row>
    <row r="12" spans="2:23" x14ac:dyDescent="0.3">
      <c r="C12" s="23">
        <v>0</v>
      </c>
      <c r="D12" s="17" t="s">
        <v>97</v>
      </c>
      <c r="E12" s="17" t="str">
        <f>"&lt; à "&amp;E11&amp;" jours"</f>
        <v>&lt; à 30 jours</v>
      </c>
      <c r="F12" s="17" t="str">
        <f>"De "&amp;E11&amp;" à "&amp;F11</f>
        <v>De 30 à 60</v>
      </c>
      <c r="G12" s="17" t="str">
        <f>"De "&amp;F11&amp;" à "&amp;G11</f>
        <v>De 60 à 90</v>
      </c>
      <c r="H12" s="17" t="str">
        <f>"De "&amp;G11&amp;" à "&amp;H11</f>
        <v>De 90 à 120</v>
      </c>
      <c r="I12" s="17" t="str">
        <f>"&gt; "&amp;H11&amp;" jours"</f>
        <v>&gt; 120 jours</v>
      </c>
    </row>
    <row r="13" spans="2:23" ht="15.75" customHeight="1" x14ac:dyDescent="0.3">
      <c r="C13" s="18" t="str">
        <f>_xll.Assistant.XL.RIK_AL("INF02__1_0_1,F=B='1',U='0',I='0',FN='Calibri',FS='10',FC='#FFFFFF',BC='#A5A5A5',AH='1',AV='1',Br=[$top-$bottom],BrS='1',BrC='#778899'_1,C=Total,F=B='1',U='0',I='0',FN='Calibri',FS='10',FC='#000000',BC='#FFFFFF',AH='1',AV"&amp;"='1',Br=[$top-$bottom],BrS='1',BrC='#778899'_0_1_0_1_D=15x7;INF02@E=0,S=1003|2,G=0,T=0,P=0,O=NF='Texte'_B='0'_U='0'_I='0'_FN='Calibri'_FS='10'_FC='#000000'_BC='#FFFFFF'_AH='1'_AV='1'_Br=[]_BrS='0'_BrC='#FFFFFF'_WpT='0':L"&amp;"=A jour,E=1,G=0,T=0,P=0,F=SI([1020]={0};[1031]*-1;0),Y=0,O=NF='Nombre'_B='0'_U='0'_I='0'_FN='Calibri'_FS='10'_FC='#000000'_BC='#FFFFFF'_AH='3'_AV='0'_Br=[]_BrS='0'_BrC='#FFFFFF'_WpT='0':L=Retard &lt; 30 jours,E=1,G=0,T=0,P="&amp;"0,F=SI([1020]={1};[1031]*-1;0),Y=0,O=NF='Nombre'_B='0'_U='0'_I='0'_FN='Calibri'_FS='10'_FC='#000000'_BC='#FFFFFF'_AH='3'_AV='0'_Br=[]_BrS='0'_BrC='#FFFFFF'_WpT='0':L=Retard 30-60 jours,E=1,G=0,T=0,P=0,F=SI([1020]={2};[10"&amp;"31]*-1;0),Y=0,O=NF='Nombre'_B='0'_U='0'_I='0'_FN='Calibri'_FS='10'_FC='#000000'_BC='#FFFFFF'_AH='3'_AV='0'_Br=[]_BrS='0'_BrC='#FFFFFF'_WpT='0':L=Retard 60-90 jours,E=1,G=0,T=0,P=0,F=SI([1020]={3};[1031]*-1;0),Y=0,O=NF='N"&amp;"ombre'_B='0'_U='0'_I='0'_FN='Calibri'_FS='10'_FC='#000000'_BC='#FFFFFF'_AH='3'_AV='0'_Br=[]_BrS='0'_BrC='#FFFFFF'_WpT='0':L=Retard 90-120 jours,E=1,G=0,T=0,P=0,F=SI([1020]={4};[1031]*-1;0),Y=0,O=NF='Nombre'_B='0'_U='0'_I"&amp;"='0'_FN='Calibri'_FS='10'_FC='#000000'_BC='#FFFFFF'_AH='3'_AV='0'_Br=[]_BrS='0'_BrC='#FFFFFF'_WpT='0':L=Retard &gt; 120 jours,E=1,G=0,T=1,P=1,F=SI([1020]={5};[1031]*-1;0),Y=0,O=NF='Nombre'_B='0'_U='0'_I='0'_FN='Calibri'_FS="&amp;"'10'_FC='#000000'_BC='#FFFFFF'_AH='3'_AV='0'_Br=[]_BrS='0'_BrC='#FFFFFF'_WpT='0':@R=A,S=1000,V={6}:R=B,S=1001|5,V={7}:R=C,S=1001|1,V={8}:R=D,S=1057,V=NON:",$D13,$E13,$F13,$G13,$H13,$I13,$J$2,$L$2,$N$2)</f>
        <v/>
      </c>
      <c r="D13" s="25" t="str">
        <f ca="1">"&gt;"&amp;TEXT(TODAY(),"JJ/MM/AAAA")</f>
        <v>&gt;03/05/2023</v>
      </c>
      <c r="E13" s="25" t="str">
        <f ca="1">TEXT(TODAY()-E11,"JJ/MM/AAAA")&amp;".."&amp;TEXT(TODAY()-D11,"JJ/MM/AAAA")</f>
        <v>03/04/2023..03/05/2023</v>
      </c>
      <c r="F13" s="25" t="str">
        <f ca="1">TEXT(TODAY()-F11,"JJ/MM/AAAA")&amp;".."&amp;TEXT(TODAY()-E11-1,"JJ/MM/AAAA")</f>
        <v>04/03/2023..02/04/2023</v>
      </c>
      <c r="G13" s="25" t="str">
        <f ca="1">TEXT(TODAY()-G11,"JJ/MM/AAAA")&amp;".."&amp;TEXT(TODAY()-F11-1,"JJ/MM/AAAA")</f>
        <v>02/02/2023..03/03/2023</v>
      </c>
      <c r="H13" s="25" t="str">
        <f ca="1">TEXT(TODAY()-H11,"JJ/MM/AAAA")&amp;".."&amp;TEXT(TODAY()-G11-1,"JJ/MM/AAAA")</f>
        <v>03/01/2023..01/02/2023</v>
      </c>
      <c r="I13" s="25" t="str">
        <f ca="1">TEXT(TODAY()-I11,"JJ/MM/AAAA")&amp;".."&amp;TEXT(TODAY()-H11-1,"JJ/MM/AAAA")</f>
        <v>24/08/2009..02/01/2023</v>
      </c>
      <c r="K13" s="25" t="str">
        <f ca="1">"&gt;"&amp;TEXT(TODAY(),"JJ/MM/AAAA")</f>
        <v>&gt;03/05/2023</v>
      </c>
    </row>
    <row r="14" spans="2:23" x14ac:dyDescent="0.3">
      <c r="C14" s="18" t="s">
        <v>98</v>
      </c>
      <c r="D14" s="18" t="s">
        <v>97</v>
      </c>
      <c r="E14" s="18" t="s">
        <v>121</v>
      </c>
      <c r="F14" s="18" t="s">
        <v>122</v>
      </c>
      <c r="G14" s="18" t="s">
        <v>123</v>
      </c>
      <c r="H14" s="18" t="s">
        <v>124</v>
      </c>
      <c r="I14" s="18" t="s">
        <v>125</v>
      </c>
      <c r="K14" s="18" t="str">
        <f>_xll.Assistant.XL.APPLIQUER_COULEUR_THEME(I10)</f>
        <v/>
      </c>
    </row>
    <row r="15" spans="2:23" ht="14.4" x14ac:dyDescent="0.3">
      <c r="C15" s="26" t="s">
        <v>39</v>
      </c>
      <c r="D15" s="27">
        <v>0</v>
      </c>
      <c r="E15" s="5">
        <v>0</v>
      </c>
      <c r="F15" s="5">
        <v>0</v>
      </c>
      <c r="G15" s="5">
        <v>0</v>
      </c>
      <c r="H15" s="5">
        <v>0</v>
      </c>
      <c r="I15" s="5">
        <v>3879954.55</v>
      </c>
    </row>
    <row r="16" spans="2:23" x14ac:dyDescent="0.3">
      <c r="C16" s="26" t="s">
        <v>34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318229.3</v>
      </c>
    </row>
    <row r="17" spans="3:9" x14ac:dyDescent="0.3">
      <c r="C17" s="26" t="s">
        <v>75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107249</v>
      </c>
    </row>
    <row r="18" spans="3:9" x14ac:dyDescent="0.3">
      <c r="C18" s="26" t="s">
        <v>15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105780.36</v>
      </c>
    </row>
    <row r="19" spans="3:9" x14ac:dyDescent="0.3">
      <c r="C19" s="26" t="s">
        <v>64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84883.04</v>
      </c>
    </row>
    <row r="20" spans="3:9" x14ac:dyDescent="0.3">
      <c r="C20" s="26" t="s">
        <v>29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78234.06</v>
      </c>
    </row>
    <row r="21" spans="3:9" x14ac:dyDescent="0.3">
      <c r="C21" s="26" t="s">
        <v>72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65732.160000000003</v>
      </c>
    </row>
    <row r="22" spans="3:9" x14ac:dyDescent="0.3">
      <c r="C22" s="26" t="s">
        <v>43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53604.160000000003</v>
      </c>
    </row>
    <row r="23" spans="3:9" x14ac:dyDescent="0.3">
      <c r="C23" s="26" t="s">
        <v>49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51568.26</v>
      </c>
    </row>
    <row r="24" spans="3:9" x14ac:dyDescent="0.3">
      <c r="C24" s="26" t="s">
        <v>56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46868.67</v>
      </c>
    </row>
    <row r="25" spans="3:9" x14ac:dyDescent="0.3">
      <c r="C25" s="26" t="s">
        <v>68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43271.839999999997</v>
      </c>
    </row>
    <row r="26" spans="3:9" x14ac:dyDescent="0.3">
      <c r="C26" s="26" t="s">
        <v>54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42711.9</v>
      </c>
    </row>
    <row r="27" spans="3:9" x14ac:dyDescent="0.3">
      <c r="C27" s="26" t="s">
        <v>52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5874.68</v>
      </c>
    </row>
    <row r="28" spans="3:9" x14ac:dyDescent="0.3">
      <c r="C28" s="26" t="s">
        <v>11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3783.66</v>
      </c>
    </row>
    <row r="29" spans="3:9" ht="14.4" x14ac:dyDescent="0.3">
      <c r="C29" s="29" t="s">
        <v>80</v>
      </c>
      <c r="D29" s="30">
        <f>SUBTOTAL(109,TableauC13[A jour])</f>
        <v>0</v>
      </c>
      <c r="E29" s="5">
        <f>SUBTOTAL(109,TableauC13[Retard &lt; 30 jours])</f>
        <v>0</v>
      </c>
      <c r="F29" s="5">
        <f>SUBTOTAL(109,TableauC13[Retard 30-60 jours])</f>
        <v>0</v>
      </c>
      <c r="G29" s="5">
        <f>SUBTOTAL(109,TableauC13[Retard 60-90 jours])</f>
        <v>0</v>
      </c>
      <c r="H29" s="5">
        <f>SUBTOTAL(109,TableauC13[Retard 90-120 jours])</f>
        <v>0</v>
      </c>
      <c r="I29" s="5">
        <f>SUBTOTAL(109,TableauC13[Retard &gt; 120 jours])</f>
        <v>4887745.6399999997</v>
      </c>
    </row>
    <row r="109" spans="10:12" x14ac:dyDescent="0.3">
      <c r="J109" s="27"/>
      <c r="K109" s="27"/>
      <c r="L109" s="27"/>
    </row>
    <row r="47330" spans="3:8" x14ac:dyDescent="0.3">
      <c r="C47330" s="26"/>
      <c r="D47330" s="28"/>
      <c r="E47330" s="26"/>
      <c r="F47330" s="26"/>
      <c r="G47330" s="27"/>
      <c r="H47330" s="26"/>
    </row>
    <row r="47402" spans="3:8" x14ac:dyDescent="0.3">
      <c r="C47402" s="26"/>
      <c r="D47402" s="28"/>
      <c r="E47402" s="26"/>
      <c r="F47402" s="26"/>
      <c r="G47402" s="27"/>
      <c r="H47402" s="26"/>
    </row>
    <row r="48167" spans="2:2" x14ac:dyDescent="0.3">
      <c r="B48167" s="26"/>
    </row>
    <row r="48239" spans="2:2" x14ac:dyDescent="0.3">
      <c r="B48239" s="26"/>
    </row>
    <row r="51524" spans="9:9" x14ac:dyDescent="0.3">
      <c r="I51524" s="28"/>
    </row>
    <row r="51596" spans="9:9" x14ac:dyDescent="0.3">
      <c r="I51596" s="28"/>
    </row>
  </sheetData>
  <mergeCells count="1">
    <mergeCell ref="B1:H2"/>
  </mergeCells>
  <phoneticPr fontId="28" type="noConversion"/>
  <dataValidations count="1">
    <dataValidation type="list" allowBlank="1" showInputMessage="1" showErrorMessage="1" sqref="I10" xr:uid="{ECE59D69-F870-42B2-9B16-A22A74D9B39B}">
      <formula1>$W$1:$W$4</formula1>
    </dataValidation>
  </dataValidations>
  <pageMargins left="0.7" right="0.7" top="0.75" bottom="0.75" header="0.3" footer="0.3"/>
  <pageSetup paperSize="9" orientation="portrait" r:id="rId1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Prise en Main</vt:lpstr>
      <vt:lpstr>Balance Agée</vt:lpstr>
      <vt:lpstr>Balance Agée Visuelle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QUEMARD</dc:creator>
  <cp:lastModifiedBy>Lauren QUEMARD</cp:lastModifiedBy>
  <dcterms:created xsi:type="dcterms:W3CDTF">2020-07-20T10:26:24Z</dcterms:created>
  <dcterms:modified xsi:type="dcterms:W3CDTF">2023-05-03T14:31:48Z</dcterms:modified>
</cp:coreProperties>
</file>