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omments5.xml" ContentType="application/vnd.openxmlformats-officedocument.spreadsheetml.comments+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drawings/drawing6.xml" ContentType="application/vnd.openxmlformats-officedocument.drawing+xml"/>
  <Override PartName="/xl/comments6.xml" ContentType="application/vnd.openxmlformats-officedocument.spreadsheetml.comments+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omments7.xml" ContentType="application/vnd.openxmlformats-officedocument.spreadsheetml.comments+xml"/>
  <Override PartName="/xl/comments8.xml" ContentType="application/vnd.openxmlformats-officedocument.spreadsheetml.comments+xml"/>
  <Override PartName="/xl/tables/table1.xml" ContentType="application/vnd.openxmlformats-officedocument.spreadsheetml.table+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hidePivotFieldList="1" autoCompressPictures="0"/>
  <mc:AlternateContent xmlns:mc="http://schemas.openxmlformats.org/markup-compatibility/2006">
    <mc:Choice Requires="x15">
      <x15ac:absPath xmlns:x15ac="http://schemas.microsoft.com/office/spreadsheetml/2010/11/ac" url="\\srv-infineo\donnees\9 - Sage BI Reporting\Documentation Portail SBR\Version Freemium\Etats Freemium\Sage 100c\NL\"/>
    </mc:Choice>
  </mc:AlternateContent>
  <xr:revisionPtr revIDLastSave="0" documentId="13_ncr:1_{38798CE2-2356-43B8-B644-897D1AB42BED}" xr6:coauthVersionLast="45" xr6:coauthVersionMax="45" xr10:uidLastSave="{00000000-0000-0000-0000-000000000000}"/>
  <bookViews>
    <workbookView xWindow="-28920" yWindow="-120" windowWidth="29040" windowHeight="15840" tabRatio="919" xr2:uid="{00000000-000D-0000-FFFF-FFFF00000000}"/>
  </bookViews>
  <sheets>
    <sheet name="Aanpak" sheetId="18" r:id="rId1"/>
    <sheet name="Onderzoek gegevens verkoop" sheetId="49" r:id="rId2"/>
    <sheet name="Onderzoek grafiek verkoop" sheetId="43" r:id="rId3"/>
    <sheet name="Dashboard analyse N N-1 klant" sheetId="3" r:id="rId4"/>
    <sheet name="Dashboard analyse omz. per kl." sheetId="4" r:id="rId5"/>
    <sheet name="Dashboard analyse Families" sheetId="5" r:id="rId6"/>
    <sheet name="Analyse vertegenwoordiger" sheetId="6" r:id="rId7"/>
    <sheet name="Periodieke verkoop Art_Klt" sheetId="14" r:id="rId8"/>
    <sheet name="Per. evol._Klt omz HT netto" sheetId="16" r:id="rId9"/>
    <sheet name="Omzet op datum per klant" sheetId="8" r:id="rId10"/>
    <sheet name="RIK_PARAMS" sheetId="62" state="veryHidden" r:id="rId11"/>
  </sheets>
  <definedNames>
    <definedName name="_xlnm.Print_Titles" localSheetId="9">'Omzet op datum per klant'!$1:$9</definedName>
    <definedName name="_xlnm.Print_Titles" localSheetId="7">'Periodieke verkoop Art_Klt'!$1:$10</definedName>
    <definedName name="Miniature" localSheetId="6">#REF!</definedName>
    <definedName name="Miniature">#REF!</definedName>
    <definedName name="Segment_Année1">#N/A</definedName>
    <definedName name="Segment_Catégorie_Tarifaire_Client">#N/A</definedName>
    <definedName name="Segment_Intitulé_Client1">#N/A</definedName>
    <definedName name="Segment_Mois1">#N/A</definedName>
    <definedName name="Segment_Représentant_Client">#N/A</definedName>
    <definedName name="Segment_Semestre">#N/A</definedName>
    <definedName name="Segment_Société">#N/A</definedName>
    <definedName name="Segment_Type_de_document1">#N/A</definedName>
    <definedName name="_xlnm.Print_Area" localSheetId="6">'Analyse vertegenwoordiger'!$A$1:$R$30</definedName>
    <definedName name="_xlnm.Print_Area" localSheetId="5">'Dashboard analyse Families'!$A$1:$R$29</definedName>
  </definedNames>
  <calcPr calcId="181029"/>
  <pivotCaches>
    <pivotCache cacheId="0" r:id="rId12"/>
    <pivotCache cacheId="1" r:id="rId13"/>
  </pivotCaches>
  <fileRecoveryPr autoRecover="0"/>
  <extLst>
    <ext xmlns:x14="http://schemas.microsoft.com/office/spreadsheetml/2009/9/main" uri="{876F7934-8845-4945-9796-88D515C7AA90}">
      <x14:pivotCaches>
        <pivotCache cacheId="2" r:id="rId14"/>
      </x14:pivotCaches>
    </ext>
    <ext xmlns:x14="http://schemas.microsoft.com/office/spreadsheetml/2009/9/main" uri="{BBE1A952-AA13-448e-AADC-164F8A28A991}">
      <x14:slicerCaches>
        <x14:slicerCache r:id="rId15"/>
        <x14:slicerCache r:id="rId16"/>
        <x14:slicerCache r:id="rId17"/>
        <x14:slicerCache r:id="rId18"/>
        <x14:slicerCache r:id="rId19"/>
        <x14:slicerCache r:id="rId20"/>
        <x14:slicerCache r:id="rId21"/>
        <x14:slicerCache r:id="rId2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I17" i="8" l="1"/>
  <c r="H17" i="8"/>
  <c r="G17" i="8"/>
  <c r="F17" i="8"/>
  <c r="E17" i="8"/>
  <c r="A8" i="8"/>
  <c r="A6" i="8"/>
  <c r="G9" i="16"/>
  <c r="G10" i="16"/>
  <c r="G11" i="16"/>
  <c r="G12" i="16"/>
  <c r="G13" i="16"/>
  <c r="G14" i="16"/>
  <c r="B7" i="16"/>
  <c r="A9" i="14"/>
  <c r="A4" i="4"/>
  <c r="Y11" i="5"/>
  <c r="A33" i="3"/>
  <c r="X11" i="5"/>
  <c r="W5" i="5"/>
  <c r="Y15" i="5"/>
  <c r="X15" i="5"/>
  <c r="R23" i="3"/>
  <c r="N24" i="4"/>
  <c r="Y5" i="5"/>
  <c r="J23" i="3"/>
  <c r="A7" i="14"/>
  <c r="A23" i="3"/>
  <c r="R1" i="43"/>
  <c r="AA5" i="6"/>
  <c r="D34" i="4"/>
  <c r="P4" i="3"/>
  <c r="W5" i="6"/>
  <c r="A34" i="4"/>
  <c r="A4" i="3"/>
  <c r="B11" i="49"/>
  <c r="G3" i="16" l="1"/>
  <c r="Y1" i="6"/>
  <c r="Y14" i="5"/>
  <c r="C5" i="5"/>
  <c r="Y1" i="5"/>
  <c r="V1" i="3"/>
  <c r="J1" i="43"/>
  <c r="A327" i="16"/>
  <c r="A199" i="16"/>
  <c r="A71" i="16"/>
  <c r="A212" i="16"/>
  <c r="A322" i="16"/>
  <c r="A194" i="16"/>
  <c r="A66" i="16"/>
  <c r="A184" i="16"/>
  <c r="A313" i="16"/>
  <c r="A185" i="16"/>
  <c r="A57" i="16"/>
  <c r="A160" i="16"/>
  <c r="A255" i="16"/>
  <c r="A372" i="16"/>
  <c r="A355" i="16"/>
  <c r="A227" i="16"/>
  <c r="A99" i="16"/>
  <c r="A296" i="16"/>
  <c r="A350" i="16"/>
  <c r="A222" i="16"/>
  <c r="A94" i="16"/>
  <c r="A264" i="16"/>
  <c r="A341" i="16"/>
  <c r="A213" i="16"/>
  <c r="A85" i="16"/>
  <c r="A244" i="16"/>
  <c r="A287" i="16"/>
  <c r="A47" i="16"/>
  <c r="A315" i="16"/>
  <c r="A330" i="16"/>
  <c r="A74" i="16"/>
  <c r="A321" i="16"/>
  <c r="A65" i="16"/>
  <c r="A237" i="16"/>
  <c r="A128" i="16"/>
  <c r="A134" i="16"/>
  <c r="A381" i="16"/>
  <c r="A125" i="16"/>
  <c r="A32" i="16"/>
  <c r="A155" i="16"/>
  <c r="A250" i="16"/>
  <c r="A356" i="16"/>
  <c r="A241" i="16"/>
  <c r="A328" i="16"/>
  <c r="A224" i="16"/>
  <c r="A118" i="16"/>
  <c r="A141" i="16"/>
  <c r="A29" i="16"/>
  <c r="A145" i="16"/>
  <c r="A267" i="16"/>
  <c r="A220" i="16"/>
  <c r="A147" i="16"/>
  <c r="A270" i="16"/>
  <c r="A142" i="16"/>
  <c r="A389" i="16"/>
  <c r="A261" i="16"/>
  <c r="A392" i="16"/>
  <c r="A143" i="16"/>
  <c r="A170" i="16"/>
  <c r="A88" i="16"/>
  <c r="A230" i="16"/>
  <c r="A347" i="16"/>
  <c r="A359" i="16"/>
  <c r="A226" i="16"/>
  <c r="A345" i="16"/>
  <c r="A256" i="16"/>
  <c r="A387" i="16"/>
  <c r="A131" i="16"/>
  <c r="A382" i="16"/>
  <c r="A364" i="16"/>
  <c r="A245" i="16"/>
  <c r="A12" i="16"/>
  <c r="A362" i="16"/>
  <c r="A385" i="16"/>
  <c r="A16" i="16"/>
  <c r="A189" i="16"/>
  <c r="A314" i="16"/>
  <c r="A269" i="16"/>
  <c r="A215" i="16"/>
  <c r="A232" i="16"/>
  <c r="A73" i="16"/>
  <c r="A31" i="16"/>
  <c r="A366" i="16"/>
  <c r="A357" i="16"/>
  <c r="A79" i="16"/>
  <c r="A353" i="16"/>
  <c r="A157" i="16"/>
  <c r="A26" i="16"/>
  <c r="A11" i="16"/>
  <c r="A311" i="16"/>
  <c r="A183" i="16"/>
  <c r="A55" i="16"/>
  <c r="A164" i="16"/>
  <c r="A306" i="16"/>
  <c r="A178" i="16"/>
  <c r="A50" i="16"/>
  <c r="A132" i="16"/>
  <c r="A297" i="16"/>
  <c r="A169" i="16"/>
  <c r="A41" i="16"/>
  <c r="A112" i="16"/>
  <c r="A223" i="16"/>
  <c r="A284" i="16"/>
  <c r="A339" i="16"/>
  <c r="A211" i="16"/>
  <c r="A83" i="16"/>
  <c r="A248" i="16"/>
  <c r="A334" i="16"/>
  <c r="A206" i="16"/>
  <c r="A78" i="16"/>
  <c r="A216" i="16"/>
  <c r="A325" i="16"/>
  <c r="A197" i="16"/>
  <c r="A69" i="16"/>
  <c r="A192" i="16"/>
  <c r="A271" i="16"/>
  <c r="A15" i="16"/>
  <c r="A251" i="16"/>
  <c r="A298" i="16"/>
  <c r="A42" i="16"/>
  <c r="A289" i="16"/>
  <c r="A33" i="16"/>
  <c r="A173" i="16"/>
  <c r="A363" i="16"/>
  <c r="A358" i="16"/>
  <c r="A102" i="16"/>
  <c r="A349" i="16"/>
  <c r="A93" i="16"/>
  <c r="A91" i="16"/>
  <c r="A218" i="16"/>
  <c r="A252" i="16"/>
  <c r="A209" i="16"/>
  <c r="A228" i="16"/>
  <c r="A395" i="16"/>
  <c r="A390" i="16"/>
  <c r="A86" i="16"/>
  <c r="A77" i="16"/>
  <c r="A234" i="16"/>
  <c r="A276" i="16"/>
  <c r="A45" i="16"/>
  <c r="A235" i="16"/>
  <c r="A38" i="16"/>
  <c r="A60" i="16"/>
  <c r="A240" i="16"/>
  <c r="A19" i="16"/>
  <c r="A394" i="16"/>
  <c r="A108" i="16"/>
  <c r="A144" i="16"/>
  <c r="A288" i="16"/>
  <c r="A346" i="16"/>
  <c r="A81" i="16"/>
  <c r="A214" i="16"/>
  <c r="A63" i="16"/>
  <c r="A384" i="16"/>
  <c r="A126" i="16"/>
  <c r="A117" i="16"/>
  <c r="A111" i="16"/>
  <c r="A138" i="16"/>
  <c r="A20" i="16"/>
  <c r="A43" i="16"/>
  <c r="A196" i="16"/>
  <c r="A283" i="16"/>
  <c r="A305" i="16"/>
  <c r="A182" i="16"/>
  <c r="A343" i="16"/>
  <c r="A260" i="16"/>
  <c r="A338" i="16"/>
  <c r="A329" i="16"/>
  <c r="A204" i="16"/>
  <c r="A243" i="16"/>
  <c r="A336" i="16"/>
  <c r="A320" i="16"/>
  <c r="A292" i="16"/>
  <c r="A374" i="16"/>
  <c r="A96" i="16"/>
  <c r="A282" i="16"/>
  <c r="A205" i="16"/>
  <c r="A295" i="16"/>
  <c r="A167" i="16"/>
  <c r="A39" i="16"/>
  <c r="A116" i="16"/>
  <c r="A290" i="16"/>
  <c r="A162" i="16"/>
  <c r="A34" i="16"/>
  <c r="A84" i="16"/>
  <c r="A281" i="16"/>
  <c r="A153" i="16"/>
  <c r="A25" i="16"/>
  <c r="A64" i="16"/>
  <c r="A191" i="16"/>
  <c r="A188" i="16"/>
  <c r="A323" i="16"/>
  <c r="A195" i="16"/>
  <c r="A67" i="16"/>
  <c r="A200" i="16"/>
  <c r="A318" i="16"/>
  <c r="A190" i="16"/>
  <c r="A62" i="16"/>
  <c r="A168" i="16"/>
  <c r="A309" i="16"/>
  <c r="A181" i="16"/>
  <c r="A53" i="16"/>
  <c r="A148" i="16"/>
  <c r="A383" i="16"/>
  <c r="A239" i="16"/>
  <c r="A324" i="16"/>
  <c r="A187" i="16"/>
  <c r="A266" i="16"/>
  <c r="A10" i="16"/>
  <c r="A257" i="16"/>
  <c r="A380" i="16"/>
  <c r="A246" i="16"/>
  <c r="A109" i="16"/>
  <c r="A299" i="16"/>
  <c r="A326" i="16"/>
  <c r="A70" i="16"/>
  <c r="A317" i="16"/>
  <c r="A61" i="16"/>
  <c r="A27" i="16"/>
  <c r="A186" i="16"/>
  <c r="A156" i="16"/>
  <c r="A177" i="16"/>
  <c r="A136" i="16"/>
  <c r="A331" i="16"/>
  <c r="A342" i="16"/>
  <c r="A22" i="16"/>
  <c r="A13" i="16"/>
  <c r="A279" i="16"/>
  <c r="A151" i="16"/>
  <c r="A23" i="16"/>
  <c r="A68" i="16"/>
  <c r="A274" i="16"/>
  <c r="A146" i="16"/>
  <c r="A18" i="16"/>
  <c r="A393" i="16"/>
  <c r="A265" i="16"/>
  <c r="A137" i="16"/>
  <c r="A9" i="16"/>
  <c r="A52" i="16"/>
  <c r="A159" i="16"/>
  <c r="A92" i="16"/>
  <c r="A307" i="16"/>
  <c r="A179" i="16"/>
  <c r="A51" i="16"/>
  <c r="A152" i="16"/>
  <c r="A302" i="16"/>
  <c r="A174" i="16"/>
  <c r="A46" i="16"/>
  <c r="A124" i="16"/>
  <c r="A293" i="16"/>
  <c r="A165" i="16"/>
  <c r="A37" i="16"/>
  <c r="A100" i="16"/>
  <c r="A367" i="16"/>
  <c r="A207" i="16"/>
  <c r="A236" i="16"/>
  <c r="A123" i="16"/>
  <c r="A304" i="16"/>
  <c r="A225" i="16"/>
  <c r="A54" i="16"/>
  <c r="A294" i="16"/>
  <c r="A285" i="16"/>
  <c r="A272" i="16"/>
  <c r="A154" i="16"/>
  <c r="A40" i="16"/>
  <c r="A310" i="16"/>
  <c r="A275" i="16"/>
  <c r="A398" i="16"/>
  <c r="A14" i="16"/>
  <c r="A133" i="16"/>
  <c r="A36" i="16"/>
  <c r="A360" i="16"/>
  <c r="A161" i="16"/>
  <c r="A120" i="16"/>
  <c r="A221" i="16"/>
  <c r="A90" i="16"/>
  <c r="A139" i="16"/>
  <c r="A333" i="16"/>
  <c r="A231" i="16"/>
  <c r="A354" i="16"/>
  <c r="A280" i="16"/>
  <c r="A89" i="16"/>
  <c r="A49" i="16"/>
  <c r="A87" i="16"/>
  <c r="A210" i="16"/>
  <c r="A201" i="16"/>
  <c r="A399" i="16"/>
  <c r="A115" i="16"/>
  <c r="A110" i="16"/>
  <c r="A101" i="16"/>
  <c r="A379" i="16"/>
  <c r="A97" i="16"/>
  <c r="A312" i="16"/>
  <c r="A76" i="16"/>
  <c r="A273" i="16"/>
  <c r="A150" i="16"/>
  <c r="A391" i="16"/>
  <c r="A263" i="16"/>
  <c r="A135" i="16"/>
  <c r="A396" i="16"/>
  <c r="A386" i="16"/>
  <c r="A258" i="16"/>
  <c r="A130" i="16"/>
  <c r="A376" i="16"/>
  <c r="A377" i="16"/>
  <c r="A249" i="16"/>
  <c r="A121" i="16"/>
  <c r="A352" i="16"/>
  <c r="A44" i="16"/>
  <c r="A127" i="16"/>
  <c r="A378" i="16"/>
  <c r="A291" i="16"/>
  <c r="A163" i="16"/>
  <c r="A35" i="16"/>
  <c r="A104" i="16"/>
  <c r="A286" i="16"/>
  <c r="A158" i="16"/>
  <c r="A30" i="16"/>
  <c r="A72" i="16"/>
  <c r="A277" i="16"/>
  <c r="A149" i="16"/>
  <c r="A21" i="16"/>
  <c r="A56" i="16"/>
  <c r="A351" i="16"/>
  <c r="A175" i="16"/>
  <c r="A140" i="16"/>
  <c r="A59" i="16"/>
  <c r="A202" i="16"/>
  <c r="A208" i="16"/>
  <c r="A193" i="16"/>
  <c r="A180" i="16"/>
  <c r="A344" i="16"/>
  <c r="A316" i="16"/>
  <c r="A171" i="16"/>
  <c r="A262" i="16"/>
  <c r="A388" i="16"/>
  <c r="A253" i="16"/>
  <c r="A368" i="16"/>
  <c r="A80" i="16"/>
  <c r="A122" i="16"/>
  <c r="A369" i="16"/>
  <c r="A113" i="16"/>
  <c r="A48" i="16"/>
  <c r="A203" i="16"/>
  <c r="A278" i="16"/>
  <c r="A397" i="16"/>
  <c r="A24" i="16"/>
  <c r="A375" i="16"/>
  <c r="A247" i="16"/>
  <c r="A119" i="16"/>
  <c r="A348" i="16"/>
  <c r="A370" i="16"/>
  <c r="A242" i="16"/>
  <c r="A114" i="16"/>
  <c r="A332" i="16"/>
  <c r="A361" i="16"/>
  <c r="A233" i="16"/>
  <c r="A105" i="16"/>
  <c r="A308" i="16"/>
  <c r="A28" i="16"/>
  <c r="A95" i="16"/>
  <c r="A335" i="16"/>
  <c r="A107" i="16"/>
  <c r="A268" i="16"/>
  <c r="A337" i="16"/>
  <c r="A103" i="16"/>
  <c r="A300" i="16"/>
  <c r="A98" i="16"/>
  <c r="A217" i="16"/>
  <c r="A259" i="16"/>
  <c r="A254" i="16"/>
  <c r="A373" i="16"/>
  <c r="A340" i="16"/>
  <c r="A319" i="16"/>
  <c r="A176" i="16"/>
  <c r="A129" i="16"/>
  <c r="A365" i="16"/>
  <c r="A198" i="16"/>
  <c r="A172" i="16"/>
  <c r="A58" i="16"/>
  <c r="A75" i="16"/>
  <c r="A82" i="16"/>
  <c r="A371" i="16"/>
  <c r="A238" i="16"/>
  <c r="A229" i="16"/>
  <c r="A303" i="16"/>
  <c r="A106" i="16"/>
  <c r="A301" i="16"/>
  <c r="A166" i="16"/>
  <c r="A219" i="16"/>
  <c r="A17" i="16"/>
  <c r="Z11" i="5" l="1"/>
  <c r="B24" i="4"/>
  <c r="Z15" i="5"/>
  <c r="E33" i="3"/>
  <c r="A24" i="4"/>
  <c r="E24" i="3"/>
  <c r="AA11" i="5"/>
  <c r="AA15" i="5"/>
  <c r="B23" i="5" l="1"/>
  <c r="A2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Elodie CORMAND</author>
  </authors>
  <commentList>
    <comment ref="B11" authorId="0" shapeId="0" xr:uid="{00000000-0006-0000-0100-000001000000}">
      <text>
        <r>
          <rPr>
            <b/>
            <sz val="9"/>
            <color indexed="81"/>
            <rFont val="Tahoma"/>
            <family val="2"/>
          </rPr>
          <t>Assistant Liste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Elodie CORMAND</author>
  </authors>
  <commentList>
    <comment ref="R1" authorId="0" shapeId="0" xr:uid="{00000000-0006-0000-0200-000001000000}">
      <text>
        <r>
          <rPr>
            <b/>
            <sz val="9"/>
            <color indexed="81"/>
            <rFont val="Tahoma"/>
            <family val="2"/>
          </rPr>
          <t>Assistant Liste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Olivier RONDEAU</author>
    <author>Elodie CORMAND</author>
  </authors>
  <commentList>
    <comment ref="A4" authorId="0" shapeId="0" xr:uid="{00000000-0006-0000-0300-000001000000}">
      <text>
        <r>
          <rPr>
            <b/>
            <sz val="9"/>
            <color indexed="81"/>
            <rFont val="Tahoma"/>
            <family val="2"/>
          </rPr>
          <t>Assistant Graphique</t>
        </r>
      </text>
    </comment>
    <comment ref="P4" authorId="0" shapeId="0" xr:uid="{00000000-0006-0000-0300-000002000000}">
      <text>
        <r>
          <rPr>
            <b/>
            <sz val="9"/>
            <color indexed="81"/>
            <rFont val="Tahoma"/>
            <family val="2"/>
          </rPr>
          <t>Assistant Graphique</t>
        </r>
      </text>
    </comment>
    <comment ref="J23" authorId="0" shapeId="0" xr:uid="{00000000-0006-0000-0300-000003000000}">
      <text>
        <r>
          <rPr>
            <b/>
            <sz val="9"/>
            <color indexed="81"/>
            <rFont val="Tahoma"/>
            <family val="2"/>
          </rPr>
          <t>Assistant Liste</t>
        </r>
      </text>
    </comment>
    <comment ref="R23" authorId="1" shapeId="0" xr:uid="{00000000-0006-0000-0300-000004000000}">
      <text>
        <r>
          <rPr>
            <b/>
            <sz val="9"/>
            <color indexed="81"/>
            <rFont val="Tahoma"/>
            <family val="2"/>
          </rPr>
          <t>Assistant Liste</t>
        </r>
      </text>
    </comment>
    <comment ref="E24" authorId="0" shapeId="0" xr:uid="{00000000-0006-0000-0300-000005000000}">
      <text>
        <r>
          <rPr>
            <b/>
            <sz val="9"/>
            <color indexed="81"/>
            <rFont val="Tahoma"/>
            <family val="2"/>
          </rPr>
          <t>Assistant Jauge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Olivier RONDEAU</author>
  </authors>
  <commentList>
    <comment ref="A4" authorId="0" shapeId="0" xr:uid="{00000000-0006-0000-0400-000001000000}">
      <text>
        <r>
          <rPr>
            <b/>
            <sz val="9"/>
            <color indexed="81"/>
            <rFont val="Tahoma"/>
            <family val="2"/>
          </rPr>
          <t>Assistant Graphique</t>
        </r>
      </text>
    </comment>
    <comment ref="L4" authorId="0" shapeId="0" xr:uid="{00000000-0006-0000-0400-000002000000}">
      <text>
        <r>
          <rPr>
            <b/>
            <sz val="9"/>
            <color indexed="81"/>
            <rFont val="Tahoma"/>
            <family val="2"/>
          </rPr>
          <t>Assistant Graphique</t>
        </r>
      </text>
    </comment>
    <comment ref="A24" authorId="0" shapeId="0" xr:uid="{00000000-0006-0000-0400-000003000000}">
      <text>
        <r>
          <rPr>
            <b/>
            <sz val="9"/>
            <color indexed="81"/>
            <rFont val="Tahoma"/>
            <family val="2"/>
          </rPr>
          <t>Assistant Jauge</t>
        </r>
      </text>
    </comment>
    <comment ref="N24" authorId="0" shapeId="0" xr:uid="{00000000-0006-0000-0400-000004000000}">
      <text>
        <r>
          <rPr>
            <b/>
            <sz val="9"/>
            <color indexed="81"/>
            <rFont val="Tahoma"/>
            <family val="2"/>
          </rPr>
          <t>Assistant Graphique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Olivier RONDEAU</author>
  </authors>
  <commentList>
    <comment ref="W5" authorId="0" shapeId="0" xr:uid="{00000000-0006-0000-0500-000001000000}">
      <text>
        <r>
          <rPr>
            <b/>
            <sz val="9"/>
            <color indexed="81"/>
            <rFont val="Tahoma"/>
            <family val="2"/>
          </rPr>
          <t>Assistant Graphique</t>
        </r>
      </text>
    </comment>
    <comment ref="Y5" authorId="0" shapeId="0" xr:uid="{00000000-0006-0000-0500-000002000000}">
      <text>
        <r>
          <rPr>
            <b/>
            <sz val="9"/>
            <color indexed="81"/>
            <rFont val="Tahoma"/>
            <family val="2"/>
          </rPr>
          <t>Assistant Graphique</t>
        </r>
      </text>
    </comment>
    <comment ref="AA11" authorId="0" shapeId="0" xr:uid="{00000000-0006-0000-0500-000003000000}">
      <text>
        <r>
          <rPr>
            <b/>
            <sz val="9"/>
            <color indexed="81"/>
            <rFont val="Tahoma"/>
            <family val="2"/>
          </rPr>
          <t>Assistant Gauge</t>
        </r>
      </text>
    </comment>
    <comment ref="AA15" authorId="0" shapeId="0" xr:uid="{00000000-0006-0000-0500-000004000000}">
      <text>
        <r>
          <rPr>
            <b/>
            <sz val="9"/>
            <color indexed="81"/>
            <rFont val="Tahoma"/>
            <family val="2"/>
          </rPr>
          <t>Assistant Gauge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Olivier RONDEAU</author>
  </authors>
  <commentList>
    <comment ref="W5" authorId="0" shapeId="0" xr:uid="{00000000-0006-0000-0600-000001000000}">
      <text>
        <r>
          <rPr>
            <b/>
            <sz val="9"/>
            <color indexed="81"/>
            <rFont val="Tahoma"/>
            <family val="2"/>
          </rPr>
          <t>Assistant Graphique</t>
        </r>
      </text>
    </comment>
    <comment ref="Y5" authorId="0" shapeId="0" xr:uid="{00000000-0006-0000-0600-000002000000}">
      <text>
        <r>
          <rPr>
            <b/>
            <sz val="9"/>
            <color indexed="81"/>
            <rFont val="Tahoma"/>
            <family val="2"/>
          </rPr>
          <t>Assistant Graphique</t>
        </r>
      </text>
    </comment>
    <comment ref="AA5" authorId="0" shapeId="0" xr:uid="{00000000-0006-0000-0600-000003000000}">
      <text>
        <r>
          <rPr>
            <b/>
            <sz val="9"/>
            <color indexed="81"/>
            <rFont val="Tahoma"/>
            <family val="2"/>
          </rPr>
          <t>Assistant Graphique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Emmanuel PICOT</author>
    <author>Anthony TARLE</author>
  </authors>
  <commentList>
    <comment ref="A7" authorId="0" shapeId="0" xr:uid="{00000000-0006-0000-0700-000001000000}">
      <text>
        <r>
          <rPr>
            <b/>
            <sz val="9"/>
            <color indexed="81"/>
            <rFont val="Tahoma"/>
            <family val="2"/>
          </rPr>
          <t>Assistant Volet Office</t>
        </r>
      </text>
    </comment>
    <comment ref="A9" authorId="1" shapeId="0" xr:uid="{4F044965-AED5-440E-8B3E-452348A58416}">
      <text>
        <r>
          <rPr>
            <b/>
            <sz val="9"/>
            <color indexed="81"/>
            <rFont val="Tahoma"/>
            <family val="2"/>
          </rPr>
          <t>Assistant Liste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B7" authorId="0" shapeId="0" xr:uid="{2DAE132B-4EFC-4501-93DB-381F1698337D}">
      <text>
        <r>
          <rPr>
            <b/>
            <sz val="9"/>
            <color indexed="81"/>
            <rFont val="Tahoma"/>
            <family val="2"/>
          </rPr>
          <t>Assistant Liste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Elodie CORMAND</author>
    <author>Anthony TARLE</author>
  </authors>
  <commentList>
    <comment ref="A6" authorId="0" shapeId="0" xr:uid="{00000000-0006-0000-0900-000001000000}">
      <text>
        <r>
          <rPr>
            <b/>
            <sz val="9"/>
            <color indexed="81"/>
            <rFont val="Tahoma"/>
            <family val="2"/>
          </rPr>
          <t>Assistant Volet Office</t>
        </r>
      </text>
    </comment>
    <comment ref="A8" authorId="1" shapeId="0" xr:uid="{8214DCBD-A7C4-4BD2-95FB-66955E788574}">
      <text>
        <r>
          <rPr>
            <b/>
            <sz val="9"/>
            <color indexed="81"/>
            <rFont val="Tahoma"/>
            <family val="2"/>
          </rPr>
          <t>Assistant Liste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xion" type="7" refreshedVersion="6"/>
  <connection id="2" xr16:uid="{00000000-0015-0000-FFFF-FFFF01000000}" name="Connexion1" type="7" refreshedVersion="6"/>
  <connection id="3" xr16:uid="{00000000-0015-0000-FFFF-FFFF02000000}" name="Connexion2" type="7" refreshedVersion="6"/>
</connections>
</file>

<file path=xl/sharedStrings.xml><?xml version="1.0" encoding="utf-8"?>
<sst xmlns="http://schemas.openxmlformats.org/spreadsheetml/2006/main" count="637" uniqueCount="193">
  <si>
    <t>*</t>
  </si>
  <si>
    <t>Intitulé Client</t>
  </si>
  <si>
    <t>Date de Vente</t>
  </si>
  <si>
    <t>CA HT Net</t>
  </si>
  <si>
    <t>N° de pièce</t>
  </si>
  <si>
    <t>Statistique 1</t>
  </si>
  <si>
    <t>Représentant</t>
  </si>
  <si>
    <t>Total</t>
  </si>
  <si>
    <t>|</t>
  </si>
  <si>
    <t>Mois</t>
  </si>
  <si>
    <t>N</t>
  </si>
  <si>
    <t>N-1</t>
  </si>
  <si>
    <t>CA Global</t>
  </si>
  <si>
    <t>Ecart</t>
  </si>
  <si>
    <t>fam1</t>
  </si>
  <si>
    <t>NomRepr</t>
  </si>
  <si>
    <t>Code Client</t>
  </si>
  <si>
    <t>CA HT brut</t>
  </si>
  <si>
    <t>Remise HT</t>
  </si>
  <si>
    <t>CA TTC Brut</t>
  </si>
  <si>
    <t>CA TTC Net</t>
  </si>
  <si>
    <t>CARAT</t>
  </si>
  <si>
    <t>Carat S.a.r.l</t>
  </si>
  <si>
    <t>FA00007</t>
  </si>
  <si>
    <t>CISEL</t>
  </si>
  <si>
    <t>Ciselure</t>
  </si>
  <si>
    <t>FA00002</t>
  </si>
  <si>
    <t>CRIST</t>
  </si>
  <si>
    <t>Cristaux liquides</t>
  </si>
  <si>
    <t>FA00003</t>
  </si>
  <si>
    <t>DIAMA</t>
  </si>
  <si>
    <t>Diamant Vert</t>
  </si>
  <si>
    <t>FA00005</t>
  </si>
  <si>
    <t>Directy Sarl</t>
  </si>
  <si>
    <t>GRENA</t>
  </si>
  <si>
    <t>Grenat pour toi</t>
  </si>
  <si>
    <t>FA00006</t>
  </si>
  <si>
    <t>PLATI</t>
  </si>
  <si>
    <t>Platine &amp; fils</t>
  </si>
  <si>
    <t>FA00008</t>
  </si>
  <si>
    <t>QUART</t>
  </si>
  <si>
    <t>La Montre du Quartier</t>
  </si>
  <si>
    <t>FA00001</t>
  </si>
  <si>
    <t>La Topaze Lyonnaise</t>
  </si>
  <si>
    <t>Contrat annuel de maintenance appareil à graver</t>
  </si>
  <si>
    <t>Chaînes mailles fines</t>
  </si>
  <si>
    <t>Lingot Or 18 cts</t>
  </si>
  <si>
    <t>Montre femme ""Concerto""</t>
  </si>
  <si>
    <t>Bague Argent</t>
  </si>
  <si>
    <t>Bague Or et pierres</t>
  </si>
  <si>
    <t>Qté Vendues</t>
  </si>
  <si>
    <t>Article BAAR01 Bague Argent</t>
  </si>
  <si>
    <t>Article BAOR01 Bague Or et pierres</t>
  </si>
  <si>
    <t>Article CHORFA Chaîne forçat Or</t>
  </si>
  <si>
    <t>Article MOBWOR01 Montre BW - Homme - Bloc Or</t>
  </si>
  <si>
    <t>Article MODIV01 Montre femme ""Concerto""</t>
  </si>
  <si>
    <t>Article MOOR002 Montre or et diamant serti sur or gris</t>
  </si>
  <si>
    <t>Article PAEM001 Parure or et émeraudes</t>
  </si>
  <si>
    <t>Article PIL377REN Pile Renata 377 pour montres</t>
  </si>
  <si>
    <t>Article SVCTGRAV Contrat annuel de maintenance appareil à graver</t>
  </si>
  <si>
    <t>Article SVFORMAPP Formation sur appareils</t>
  </si>
  <si>
    <t>Evolution</t>
  </si>
  <si>
    <t>%</t>
  </si>
  <si>
    <t>CA Période 1</t>
  </si>
  <si>
    <t>CA Période 2</t>
  </si>
  <si>
    <t>2017</t>
  </si>
  <si>
    <t>201701..201703</t>
  </si>
  <si>
    <t>Bijou SA</t>
  </si>
  <si>
    <t>201701</t>
  </si>
  <si>
    <t>CEE</t>
  </si>
  <si>
    <t>Centre</t>
  </si>
  <si>
    <t>Est</t>
  </si>
  <si>
    <t>Ouest</t>
  </si>
  <si>
    <t>Autres</t>
  </si>
  <si>
    <t>GENDRON    Bernard</t>
  </si>
  <si>
    <t>RANDOR    Rémi</t>
  </si>
  <si>
    <t>PANDAN    Tiffany</t>
  </si>
  <si>
    <t>Valeurs</t>
  </si>
  <si>
    <t>Étiquettes de lignes</t>
  </si>
  <si>
    <t>Somme de CA HT Net</t>
  </si>
  <si>
    <t xml:space="preserve"> Qté Vendues</t>
  </si>
  <si>
    <t xml:space="preserve"> CA HT Net</t>
  </si>
  <si>
    <t>Total 1</t>
  </si>
  <si>
    <t>Cleen Bijoux</t>
  </si>
  <si>
    <t>Bracelet, anneaux striés</t>
  </si>
  <si>
    <t>Collier argent maille fantaisie entrelacée</t>
  </si>
  <si>
    <t>Collier argent mailles gourmettes</t>
  </si>
  <si>
    <t>Collier Or chaine torsadée</t>
  </si>
  <si>
    <t>Horlogerie Ceram</t>
  </si>
  <si>
    <t>Total général</t>
  </si>
  <si>
    <t>Emeraude forme poire 20/100</t>
  </si>
  <si>
    <t>Opale</t>
  </si>
  <si>
    <t>Fermoir cliquet</t>
  </si>
  <si>
    <t>Formation sur appareils</t>
  </si>
  <si>
    <t>Gravure sur Or ciselé</t>
  </si>
  <si>
    <t>Rubis sur Longleux</t>
  </si>
  <si>
    <t>Montre BW - Homme - Bloc Or</t>
  </si>
  <si>
    <t>Montre de ville homme-plaquée or</t>
  </si>
  <si>
    <t>Montre or et diamant serti sur or gris</t>
  </si>
  <si>
    <t>Parure or et émeraudes</t>
  </si>
  <si>
    <t>Pile Renata 377 pour montres</t>
  </si>
  <si>
    <t>Service de table 12 couverts</t>
  </si>
  <si>
    <t>Timbale de baptême en argent</t>
  </si>
  <si>
    <t>DE00001</t>
  </si>
  <si>
    <t>BC00014</t>
  </si>
  <si>
    <t>BC00005</t>
  </si>
  <si>
    <t>BC00006</t>
  </si>
  <si>
    <t>BC00007</t>
  </si>
  <si>
    <t>BC00022</t>
  </si>
  <si>
    <t>BC00019</t>
  </si>
  <si>
    <t>PL00001</t>
  </si>
  <si>
    <t>PL00002</t>
  </si>
  <si>
    <t>PL00003</t>
  </si>
  <si>
    <t>BC00020</t>
  </si>
  <si>
    <t>BC00021</t>
  </si>
  <si>
    <t>BC00023</t>
  </si>
  <si>
    <t>BC00010</t>
  </si>
  <si>
    <t>Somme de Qté Vendues</t>
  </si>
  <si>
    <t>Somme de Remise HT</t>
  </si>
  <si>
    <t>Référence</t>
  </si>
  <si>
    <t>CDE77/LIV 02/2015</t>
  </si>
  <si>
    <t>df152</t>
  </si>
  <si>
    <t>FOR 0901/34</t>
  </si>
  <si>
    <t>MOB-0901/001</t>
  </si>
  <si>
    <t>PAR-0109/48</t>
  </si>
  <si>
    <t>Co N° 110300058CA</t>
  </si>
  <si>
    <t>Co N° 110300058PL</t>
  </si>
  <si>
    <t>Chaîne forçat Or</t>
  </si>
  <si>
    <t>Ensemble Montres &amp; stylos pour deux</t>
  </si>
  <si>
    <t>Location de collier Or chaine torsadée</t>
  </si>
  <si>
    <t>Location de parure or et émeraudes</t>
  </si>
  <si>
    <t>Total 2</t>
  </si>
  <si>
    <t>Total 3</t>
  </si>
  <si>
    <t>Deutschland's Bijoux</t>
  </si>
  <si>
    <t>Perles parisiennes</t>
  </si>
  <si>
    <t>01/01/2017..30/06/2017</t>
  </si>
  <si>
    <t>ONTDEK SAGE BI REPORTING</t>
  </si>
  <si>
    <t>MAAK VERBINDING MET SAGE BI REPORTING</t>
  </si>
  <si>
    <t>HET RESULTAAT ANALYSEREN</t>
  </si>
  <si>
    <t>Sage BI Reporting schikt zich naar al uw vragen voor uw recurrente boordtabellen of uw gerichte analyses.
 De onmiddellijk uitgevoerde analyses kunnen vervolgens worden bijgewerkt, gerechtvaardigd en voorgesteld volgens verschillende weergaves en karakters.</t>
  </si>
  <si>
    <t>BEDRIJF</t>
  </si>
  <si>
    <t>ARTIKEL:</t>
  </si>
  <si>
    <t>KLANT:</t>
  </si>
  <si>
    <t>PERIODE:</t>
  </si>
  <si>
    <t>Boordtabel verkoop</t>
  </si>
  <si>
    <t>Begin referentieperiode</t>
  </si>
  <si>
    <t>BEDRIJF:</t>
  </si>
  <si>
    <t>MAAND:</t>
  </si>
  <si>
    <t>JAAR:</t>
  </si>
  <si>
    <t>VERGELIJKING OMZET N\N-1</t>
  </si>
  <si>
    <t>TOP 10 FACTUREN</t>
  </si>
  <si>
    <t>TOTAAL KORTINGPERCENTAGE</t>
  </si>
  <si>
    <t>Selectie</t>
  </si>
  <si>
    <t>Bedrijf</t>
  </si>
  <si>
    <t>Jaar</t>
  </si>
  <si>
    <t>Maand</t>
  </si>
  <si>
    <t>TUSSEN N en N-1</t>
  </si>
  <si>
    <t>VAN DE OMZET</t>
  </si>
  <si>
    <t>VERDELING MARGE PER HOEVEELHEID GAMMA 1</t>
  </si>
  <si>
    <t>VERDELING OMZET PER VERTEGENWOORDIGER</t>
  </si>
  <si>
    <t>Analyse vertegenwoordiger</t>
  </si>
  <si>
    <t>Vertegenwoord.</t>
  </si>
  <si>
    <t>Type document</t>
  </si>
  <si>
    <t>Periode</t>
  </si>
  <si>
    <t>Periodieke evolutie van de omzet (excl. btw netto) per klant</t>
  </si>
  <si>
    <t>Munt: €</t>
  </si>
  <si>
    <t>Filtercriteria</t>
  </si>
  <si>
    <t>Omzet op datum per klant</t>
  </si>
  <si>
    <t>DE SELECTIECRITERIA WIJZIGEN OF DE VERSCHILLENDE BLADEN UPDATEN</t>
  </si>
  <si>
    <t>Einde referentieperiode</t>
  </si>
  <si>
    <t>ANALYSE VAN HOEVEELHEDEN VERTEGENW.\STAT 1</t>
  </si>
  <si>
    <t>EVOLUTIE VAN DE OMZET PER ARTIKELLIJN</t>
  </si>
  <si>
    <t>VERDELING VAN VOLUMES</t>
  </si>
  <si>
    <t>EVOLUTIE VAN DE OMZET PER MAAND</t>
  </si>
  <si>
    <t>VERDELING VAN DE VERKOOP PER VERTEGENWOORDIGER</t>
  </si>
  <si>
    <t>Artikellijn</t>
  </si>
  <si>
    <t>VERDELING MARGE VERTEGENWOORDIGER PER ARTIKELLIJN IN HET JAAR</t>
  </si>
  <si>
    <t>Periode 1:</t>
  </si>
  <si>
    <t>Periode 2:</t>
  </si>
  <si>
    <t>Periode N-1</t>
  </si>
  <si>
    <t>Grafiek</t>
  </si>
  <si>
    <t>Maat Marge</t>
  </si>
  <si>
    <t>Maat Gewicht</t>
  </si>
  <si>
    <t>Details van de periodieke verkopen per artikel per klant</t>
  </si>
  <si>
    <t>Munt :€</t>
  </si>
  <si>
    <t>Analyse families</t>
  </si>
  <si>
    <t>Facture..Facture comptabilisée</t>
  </si>
  <si>
    <t>{_x000D_
  "Name": "CacheManager_Dashboard analyse N N-1 klant",_x000D_
  "Column": 5,_x000D_
  "Length": 1,_x000D_
  "IsEncrypted": false_x000D_
}</t>
  </si>
  <si>
    <t>{_x000D_
  "Formulas": {_x000D_
    "=RIK_AC(\"INF12__;INF01@E=1,S=1140,G=0,T=0,P=0:@R=A,S=1163,V={0}:R=B,S=1118,V=Facture..Facture comptabilisée:R=C,S=1002|1002,V={1}:R=D,S=1080,V={2}:R=E,S=1083,V={3}:R=F,S=1203,V=OUI:\";$K$1;$D$1;$V$1;$P$1)": 1,_x000D_
    "=RIK_AC(\"INF12__;INF01@E=1,S=1140,G=0,T=0,P=0:@R=A,S=1163,V={0}:R=B,S=1118,V=Facture..Facture comptabilisée:R=C,S=1002|1002,V={1}:R=D,S=1080,V={2}:R=E,S=1083,V={3}:R=F,S=1203,V=OUI:\";$K$1;$D$1;$T$1;$P$1)": 2_x000D_
  },_x000D_
  "ItemPool": {_x000D_
    "Items": {_x000D_
      "1": {_x000D_
        "$type": "Inside.Core.Formula.Definition.DefinitionAC, Inside.Core.Formula",_x000D_
        "ID": 1,_x000D_
        "Results": [_x000D_
          [_x000D_
            0.0_x000D_
          ]_x000D_
        ],_x000D_
        "Statistics": {_x000D_
          "CreationDate": "2019-10-11T17:47:29.6153288+02:00",_x000D_
          "LastRefreshDate": "2019-10-11T17:47:29.715367+02:00",_x000D_
          "TotalRefreshCount": 1,_x000D_
          "CustomInfo": {}_x000D_
        }_x000D_
      },_x000D_
      "2": {_x000D_
        "$type": "Inside.Core.Formula.Definition.DefinitionAC, Inside.Core.Formula",_x000D_
        "ID": 2,_x000D_
        "Results": [_x000D_
          [_x000D_
            71718.47_x000D_
          ]_x000D_
        ],_x000D_
        "Statistics": {_x000D_
          "CreationDate": "2019-10-11T17:47:29.9784653+02:00",_x000D_
          "LastRefreshDate": "2019-10-11T17:47:30.0512399+02:00",_x000D_
          "TotalRefreshCount": 1,_x000D_
          "CustomInfo": {}_x000D_
        }_x000D_
      }_x000D_
    },_x000D_
    "LastID": 2_x000D_
  }_x000D_
}</t>
  </si>
  <si>
    <t>{_x000D_
  "Name": "CacheManager_Dashboard analyse omz. per kl.",_x000D_
  "Column": 6,_x000D_
  "Length": 1,_x000D_
  "IsEncrypted": false_x000D_
}</t>
  </si>
  <si>
    <t>{_x000D_
  "Formulas": {_x000D_
    "=RIK_AC(\"INF12__;INF01@E=1,S=1116,G=0,T=0,P=0:@R=A,S=1163,V={0}:R=B,S=1118,V=Facture..Facture comptabilisée:R=C,S=1203,V=OUI:R=D,S=1002|1002,V={1}:R=E,S=1080,V={2}:R=F,S=1083,V={3}:\";$K$1;$D$1;$T$1;$P$1)": 1,_x000D_
    "=RIK_AC(\"INF12__;INF01@E=1,S=1182,G=0,T=0,P=0:@R=A,S=1163,V={0}:R=B,S=1118,V=Facture..Facture comptabilisée:R=C,S=1203,V=OUI:R=D,S=1002|1002,V={1}:R=E,S=1080,V={2}:R=F,S=1083,V={3}:\";$K$1;$D$1;$T$1;$P$1)": 2_x000D_
  },_x000D_
  "ItemPool": {_x000D_
    "Items": {_x000D_
      "1": {_x000D_
        "$type": "Inside.Core.Formula.Definition.DefinitionAC, Inside.Core.Formula",_x000D_
        "ID": 1,_x000D_
        "Results": [_x000D_
          [_x000D_
            72205.57_x000D_
          ]_x000D_
        ],_x000D_
        "Statistics": {_x000D_
          "CreationDate": "2019-10-11T17:47:30.0582549+02:00",_x000D_
          "LastRefreshDate": "2019-10-11T17:47:30.1310654+02:00",_x000D_
          "TotalRefreshCount": 1,_x000D_
          "CustomInfo": {}_x000D_
        }_x000D_
      },_x000D_
      "2": {_x000D_
        "$type": "Inside.Core.Formula.Definition.DefinitionAC, Inside.Core.Formula",_x000D_
        "ID": 2,_x000D_
        "Results": [_x000D_
          [_x000D_
            487.1_x000D_
          ]_x000D_
        ],_x000D_
        "Statistics": {_x000D_
          "CreationDate": "2019-10-11T17:47:30.1400329+02:00",_x000D_
          "LastRefreshDate": "2019-10-11T17:47:30.2158381+02:00",_x000D_
          "TotalRefreshCount": 1,_x000D_
          "CustomInfo": {}_x000D_
        }_x000D_
      }_x000D_
    },_x000D_
    "LastID": 2_x000D_
  }_x000D_
}</t>
  </si>
  <si>
    <t>{_x000D_
  "Name": "CacheManager_Dashboard analyse Families",_x000D_
  "Column": 7,_x000D_
  "Length": 1,_x000D_
  "IsEncrypted": false_x000D_
}</t>
  </si>
  <si>
    <t>{_x000D_
  "Formulas": {_x000D_
    "=RIK_AC(\"INF12__;INF01@E=1,S=1204,G=0,T=0,P=0:@R=A,S=1203,V=OUI:R=B,S=1163,V={0}:R=C,S=1080,V={1}:R=D,S=1083,V={2}:R=E,S=1118,V=Facture..Facture comptabilisée:R=F,S=1001|1035,V={3}:\";$B$3;Y$1;$C$5;$B$6)": 1,_x000D_
    "=RIK_AC(\"INF12__;INF01@E=1,S=1204,G=0,T=0,P=0:@R=A,S=1203,V=OUI:R=B,S=1163,V={0}:R=C,S=1080,V={1}:R=D,S=1083,V={2}:R=E,S=1118,V=Facture..Facture comptabilisée:R=F,S=1001|1035,V={3}:\";$B$3;$B$4;$C$5;$B$6)": 2,_x000D_
    "=RIK_AC(\"INF12__;INF01@E=1,S=1140,G=0,T=0,P=0:@R=A,S=1203,V=OUI:R=B,S=1163,V={0}:R=C,S=1080,V={1}:R=D,S=1083,V={2}:R=E,S=1118,V=Facture..Facture comptabilisée:R=F,S=1001|1035,V={3}:\";$B$3;$B$4;$C$5;$B$6)": 3,_x000D_
    "=RIK_AC(\"INF12__;INF01@E=1,S=1140,G=0,T=0,P=0:@R=A,S=1203,V=OUI:R=B,S=1163,V={0}:R=C,S=1080,V={1}:R=D,S=1083,V={2}:R=E,S=1118,V=Facture..Facture comptabilisée:\";$B$3;$B$4;$C$5)": 4_x000D_
  },_x000D_
  "ItemPool": {_x000D_
    "Items": {_x000D_
      "1": {_x000D_
        "$type": "Inside.Core.Formula.Definition.DefinitionAC, Inside.Core.Formula",_x000D_
        "ID": 1,_x000D_
        "Results": [_x000D_
          [_x000D_
            0.0_x000D_
          ]_x000D_
        ],_x000D_
        "Statistics": {_x000D_
          "CreationDate": "2019-10-11T17:47:29.2488436+02:00",_x000D_
          "LastRefreshDate": "2019-10-11T17:47:29.6153288+02:00",_x000D_
          "TotalRefreshCount": 1,_x000D_
          "CustomInfo": {}_x000D_
        }_x000D_
      },_x000D_
      "2": {_x000D_
        "$type": "Inside.Core.Formula.Definition.DefinitionAC, Inside.Core.Formula",_x000D_
        "ID": 2,_x000D_
        "Results": [_x000D_
          [_x000D_
            68943.72_x000D_
          ]_x000D_
        ],_x000D_
        "Statistics": {_x000D_
          "CreationDate": "2019-10-11T17:47:29.715367+02:00",_x000D_
          "LastRefreshDate": "2019-10-11T17:47:29.7986656+02:00",_x000D_
          "TotalRefreshCount": 1,_x000D_
          "CustomInfo": {}_x000D_
        }_x000D_
      },_x000D_
      "3": {_x000D_
        "$type": "Inside.Core.Formula.Definition.DefinitionAC, Inside.Core.Formula",_x000D_
        "ID": 3,_x000D_
        "Results": [_x000D_
          [_x000D_
            71718.47_x000D_
          ]_x000D_
        ],_x000D_
        "Statistics": {_x000D_
          "CreationDate": "2019-10-11T17:47:29.7986656+02:00",_x000D_
          "LastRefreshDate": "2019-10-11T17:47:29.8842441+02:00",_x000D_
          "TotalRefreshCount": 1,_x000D_
          "CustomInfo": {}_x000D_
        }_x000D_
      },_x000D_
      "4": {_x000D_
        "$type": "Inside.Core.Formula.Definition.DefinitionAC, Inside.Core.Formula",_x000D_
        "ID": 4,_x000D_
        "Results": [_x000D_
          [_x000D_
            71718.47_x000D_
          ]_x000D_
        ],_x000D_
        "Statistics": {_x000D_
          "CreationDate": "2019-10-11T17:47:29.8842441+02:00",_x000D_
          "LastRefreshDate": "2019-10-11T17:47:29.9525333+02:00",_x000D_
          "TotalRefreshCount": 1,_x000D_
          "CustomInfo": {}_x000D_
        }_x000D_
      }_x000D_
    },_x000D_
    "LastID": 4_x000D_
  }_x000D_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</si>
</sst>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 _€_-;\-* #,##0.00\ _€_-;_-* &quot;-&quot;??\ _€_-;_-@_-"/>
    <numFmt numFmtId="165" formatCode="#,##0,&quot; K€&quot;"/>
    <numFmt numFmtId="166" formatCode="&quot;N-1 : &quot;#,##0,&quot; K€&quot;"/>
    <numFmt numFmtId="167" formatCode="#,##0&quot; %&quot;"/>
    <numFmt numFmtId="168" formatCode="0.00&quot;%&quot;"/>
    <numFmt numFmtId="169" formatCode="&quot;REMISE : &quot;#,##0&quot; €&quot;"/>
    <numFmt numFmtId="170" formatCode="&quot;CA BRUT : &quot;#,##0&quot; €&quot;"/>
    <numFmt numFmtId="171" formatCode="_(* #,##0.00_);_(* \(#,##0.00\);_(* &quot;-&quot;??_);_(@_)"/>
    <numFmt numFmtId="172" formatCode="_-* #,##0\ _€_-;\-* #,##0\ _€_-;_-* &quot;-&quot;??\ _€_-;_-@_-"/>
    <numFmt numFmtId="173" formatCode="&quot;+&quot;0%;&quot;-&quot;0%"/>
    <numFmt numFmtId="174" formatCode="&quot;+&quot;0%\ &quot;ENTRE N et N-1&quot;;&quot;-&quot;0%\ &quot;ENTRE N et N-1&quot;"/>
    <numFmt numFmtId="175" formatCode="0\.00%"/>
  </numFmts>
  <fonts count="55" x14ac:knownFonts="1">
    <font>
      <sz val="11"/>
      <color theme="1"/>
      <name val="Calibri"/>
      <family val="2"/>
      <scheme val="minor"/>
    </font>
    <font>
      <sz val="11"/>
      <color theme="1"/>
      <name val="Calibri"/>
      <family val="2"/>
      <scheme val="minor"/>
    </font>
    <font>
      <sz val="11"/>
      <color theme="0"/>
      <name val="Calibri"/>
      <family val="2"/>
      <scheme val="minor"/>
    </font>
    <font>
      <sz val="18"/>
      <color theme="0"/>
      <name val="Gill Sans MT"/>
      <family val="2"/>
    </font>
    <font>
      <sz val="14"/>
      <color theme="0"/>
      <name val="Calibri"/>
      <family val="2"/>
      <scheme val="minor"/>
    </font>
    <font>
      <b/>
      <sz val="10"/>
      <color rgb="FFFFFFFF"/>
      <name val="Calibri"/>
      <family val="2"/>
      <scheme val="minor"/>
    </font>
    <font>
      <sz val="10"/>
      <color rgb="FF000000"/>
      <name val="Calibri"/>
      <family val="2"/>
      <scheme val="minor"/>
    </font>
    <font>
      <b/>
      <sz val="9"/>
      <color indexed="81"/>
      <name val="Tahoma"/>
      <family val="2"/>
    </font>
    <font>
      <i/>
      <sz val="10"/>
      <name val="Arial"/>
      <family val="2"/>
    </font>
    <font>
      <sz val="36"/>
      <color rgb="FF638EC6"/>
      <name val="Gill Sans MT"/>
      <family val="2"/>
    </font>
    <font>
      <sz val="11"/>
      <color rgb="FFFFFFFF"/>
      <name val="Calibri"/>
      <family val="2"/>
      <scheme val="minor"/>
    </font>
    <font>
      <sz val="20"/>
      <color rgb="FF474746"/>
      <name val="Gill Sans MT"/>
      <family val="2"/>
    </font>
    <font>
      <sz val="24"/>
      <color rgb="FF474746"/>
      <name val="Gill Sans MT"/>
      <family val="2"/>
    </font>
    <font>
      <sz val="18"/>
      <color theme="0"/>
      <name val="Segoe UI Light"/>
      <family val="2"/>
    </font>
    <font>
      <sz val="48"/>
      <color rgb="FF444450"/>
      <name val="Segoe UI Light"/>
      <family val="2"/>
    </font>
    <font>
      <sz val="16"/>
      <color rgb="FF444450"/>
      <name val="Calibri"/>
      <family val="2"/>
      <scheme val="minor"/>
    </font>
    <font>
      <sz val="8"/>
      <name val="Arial"/>
      <family val="2"/>
    </font>
    <font>
      <sz val="26"/>
      <color rgb="FF3C424F"/>
      <name val="Segoe UI Light"/>
      <family val="2"/>
    </font>
    <font>
      <sz val="10"/>
      <color theme="1"/>
      <name val="Calibri"/>
      <family val="2"/>
    </font>
    <font>
      <sz val="12"/>
      <color theme="0"/>
      <name val="Century Gothic"/>
      <family val="2"/>
    </font>
    <font>
      <sz val="11"/>
      <color theme="0"/>
      <name val="Century Gothic"/>
      <family val="2"/>
    </font>
    <font>
      <sz val="10"/>
      <name val="Tahoma"/>
      <family val="2"/>
    </font>
    <font>
      <sz val="11"/>
      <name val="Segoe UI Light"/>
      <family val="2"/>
    </font>
    <font>
      <sz val="18"/>
      <color theme="0"/>
      <name val="Segoe UI"/>
      <family val="2"/>
    </font>
    <font>
      <sz val="14"/>
      <color theme="0"/>
      <name val="Segoe UI"/>
      <family val="2"/>
    </font>
    <font>
      <b/>
      <sz val="22"/>
      <color theme="9" tint="-0.499984740745262"/>
      <name val="Arial"/>
      <family val="2"/>
    </font>
    <font>
      <b/>
      <sz val="16"/>
      <color theme="9" tint="-0.499984740745262"/>
      <name val="Arial"/>
      <family val="2"/>
    </font>
    <font>
      <sz val="11"/>
      <color theme="1"/>
      <name val="Arial"/>
      <family val="2"/>
    </font>
    <font>
      <b/>
      <sz val="12"/>
      <color theme="0"/>
      <name val="Arial"/>
      <family val="2"/>
    </font>
    <font>
      <sz val="11"/>
      <color theme="0"/>
      <name val="Arial"/>
      <family val="2"/>
    </font>
    <font>
      <sz val="11"/>
      <color rgb="FFFFFFFF"/>
      <name val="Arial"/>
      <family val="2"/>
    </font>
    <font>
      <b/>
      <sz val="10"/>
      <color theme="1"/>
      <name val="Calibri"/>
      <family val="2"/>
      <scheme val="minor"/>
    </font>
    <font>
      <sz val="10"/>
      <color rgb="FF000000"/>
      <name val="Arial"/>
      <family val="2"/>
    </font>
    <font>
      <b/>
      <sz val="10"/>
      <color rgb="FF000000"/>
      <name val="Arial"/>
      <family val="2"/>
    </font>
    <font>
      <sz val="24"/>
      <color theme="9" tint="-0.249977111117893"/>
      <name val="Arial"/>
      <family val="2"/>
    </font>
    <font>
      <sz val="11"/>
      <name val="Arial"/>
      <family val="2"/>
    </font>
    <font>
      <b/>
      <sz val="11"/>
      <color theme="0"/>
      <name val="Arial"/>
      <family val="2"/>
    </font>
    <font>
      <sz val="22"/>
      <color theme="9" tint="-0.499984740745262"/>
      <name val="Arial"/>
      <family val="2"/>
    </font>
    <font>
      <sz val="16"/>
      <color theme="9" tint="-0.499984740745262"/>
      <name val="Arial"/>
      <family val="2"/>
    </font>
    <font>
      <sz val="24"/>
      <color theme="9" tint="-0.499984740745262"/>
      <name val="Arial"/>
      <family val="2"/>
    </font>
    <font>
      <sz val="12"/>
      <name val="Arial"/>
      <family val="2"/>
    </font>
    <font>
      <b/>
      <sz val="10"/>
      <color rgb="FF000000"/>
      <name val="Calibri"/>
      <family val="2"/>
    </font>
    <font>
      <b/>
      <sz val="10"/>
      <color rgb="FF000000"/>
      <name val="Calibri"/>
      <family val="2"/>
      <scheme val="minor"/>
    </font>
    <font>
      <b/>
      <sz val="10"/>
      <color rgb="FFFFFFFF"/>
      <name val="Arial"/>
      <family val="2"/>
    </font>
    <font>
      <sz val="22"/>
      <color theme="0"/>
      <name val="Segoe UI"/>
      <family val="2"/>
    </font>
    <font>
      <sz val="20"/>
      <color theme="0"/>
      <name val="Century Gothic"/>
      <family val="2"/>
    </font>
    <font>
      <sz val="16"/>
      <color theme="1"/>
      <name val="Segoe UI"/>
      <family val="2"/>
    </font>
    <font>
      <sz val="16"/>
      <color theme="1"/>
      <name val="Century Gothic"/>
      <family val="2"/>
    </font>
    <font>
      <b/>
      <sz val="11"/>
      <color theme="1"/>
      <name val="Calibri"/>
      <family val="2"/>
      <scheme val="minor"/>
    </font>
    <font>
      <sz val="14"/>
      <color theme="2" tint="-0.749992370372631"/>
      <name val="Segoe UI"/>
      <family val="2"/>
    </font>
    <font>
      <sz val="18"/>
      <color rgb="FF3C424F"/>
      <name val="Segoe UI"/>
      <family val="2"/>
    </font>
    <font>
      <sz val="20"/>
      <name val="Segoe UI"/>
      <family val="2"/>
    </font>
    <font>
      <sz val="22"/>
      <name val="Segoe UI"/>
      <family val="2"/>
    </font>
    <font>
      <sz val="22"/>
      <color theme="3" tint="0.39997558519241921"/>
      <name val="Segoe UI"/>
      <family val="2"/>
    </font>
    <font>
      <sz val="14"/>
      <name val="Segoe UI"/>
      <family val="2"/>
    </font>
  </fonts>
  <fills count="21">
    <fill>
      <patternFill patternType="none"/>
    </fill>
    <fill>
      <patternFill patternType="gray125"/>
    </fill>
    <fill>
      <patternFill patternType="solid">
        <fgColor rgb="FF474746"/>
        <bgColor indexed="64"/>
      </patternFill>
    </fill>
    <fill>
      <patternFill patternType="solid">
        <fgColor rgb="FFFFFFFF"/>
        <bgColor indexed="64"/>
      </patternFill>
    </fill>
    <fill>
      <patternFill patternType="solid">
        <fgColor theme="0"/>
        <bgColor indexed="64"/>
      </patternFill>
    </fill>
    <fill>
      <patternFill patternType="solid">
        <fgColor rgb="FF474747"/>
        <bgColor indexed="64"/>
      </patternFill>
    </fill>
    <fill>
      <patternFill patternType="solid">
        <fgColor rgb="FF616161"/>
        <bgColor indexed="64"/>
      </patternFill>
    </fill>
    <fill>
      <patternFill patternType="solid">
        <fgColor rgb="FF9E9E9E"/>
        <bgColor indexed="64"/>
      </patternFill>
    </fill>
    <fill>
      <patternFill patternType="solid">
        <fgColor rgb="FF444450"/>
        <bgColor indexed="64"/>
      </patternFill>
    </fill>
    <fill>
      <patternFill patternType="solid">
        <fgColor rgb="FF01B8AA"/>
        <bgColor indexed="64"/>
      </patternFill>
    </fill>
    <fill>
      <patternFill patternType="solid">
        <fgColor theme="9" tint="-0.499984740745262"/>
        <bgColor indexed="64"/>
      </patternFill>
    </fill>
    <fill>
      <patternFill patternType="solid">
        <fgColor rgb="FF556B2F"/>
        <bgColor indexed="64"/>
      </patternFill>
    </fill>
    <fill>
      <patternFill patternType="solid">
        <fgColor rgb="FFFFFFF0"/>
        <bgColor indexed="64"/>
      </patternFill>
    </fill>
    <fill>
      <patternFill patternType="solid">
        <fgColor rgb="FF6B8E23"/>
        <bgColor indexed="64"/>
      </patternFill>
    </fill>
    <fill>
      <patternFill patternType="solid">
        <fgColor rgb="FF3C424E"/>
        <bgColor indexed="64"/>
      </patternFill>
    </fill>
    <fill>
      <patternFill patternType="solid">
        <fgColor rgb="FF255BC7"/>
        <bgColor indexed="64"/>
      </patternFill>
    </fill>
    <fill>
      <patternFill patternType="solid">
        <fgColor rgb="FF01B8B4"/>
        <bgColor indexed="64"/>
      </patternFill>
    </fill>
    <fill>
      <patternFill patternType="solid">
        <fgColor theme="8" tint="-0.249977111117893"/>
        <bgColor indexed="64"/>
      </patternFill>
    </fill>
    <fill>
      <patternFill patternType="solid">
        <fgColor rgb="FF87CFE7"/>
        <bgColor indexed="64"/>
      </patternFill>
    </fill>
    <fill>
      <patternFill patternType="solid">
        <fgColor rgb="FF3C424F"/>
        <bgColor indexed="64"/>
      </patternFill>
    </fill>
    <fill>
      <patternFill patternType="solid">
        <fgColor theme="1" tint="0.34998626667073579"/>
        <bgColor indexed="64"/>
      </patternFill>
    </fill>
  </fills>
  <borders count="4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rgb="FF778899"/>
      </top>
      <bottom style="thin">
        <color rgb="FF778899"/>
      </bottom>
      <diagonal/>
    </border>
    <border>
      <left/>
      <right style="thin">
        <color rgb="FF638EC6"/>
      </right>
      <top/>
      <bottom/>
      <diagonal/>
    </border>
    <border>
      <left style="thin">
        <color rgb="FF638EC6"/>
      </left>
      <right/>
      <top/>
      <bottom/>
      <diagonal/>
    </border>
    <border>
      <left style="thin">
        <color rgb="FF0070C0"/>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top style="thin">
        <color rgb="FF444450"/>
      </top>
      <bottom/>
      <diagonal/>
    </border>
    <border>
      <left/>
      <right style="thin">
        <color rgb="FF444450"/>
      </right>
      <top style="thin">
        <color rgb="FF444450"/>
      </top>
      <bottom/>
      <diagonal/>
    </border>
    <border>
      <left/>
      <right style="thin">
        <color rgb="FF444450"/>
      </right>
      <top/>
      <bottom/>
      <diagonal/>
    </border>
    <border>
      <left/>
      <right/>
      <top/>
      <bottom style="thin">
        <color rgb="FF444450"/>
      </bottom>
      <diagonal/>
    </border>
    <border>
      <left/>
      <right style="thin">
        <color rgb="FF444450"/>
      </right>
      <top/>
      <bottom style="thin">
        <color rgb="FF444450"/>
      </bottom>
      <diagonal/>
    </border>
    <border>
      <left style="thin">
        <color rgb="FF444450"/>
      </left>
      <right/>
      <top style="thin">
        <color rgb="FF444450"/>
      </top>
      <bottom/>
      <diagonal/>
    </border>
    <border>
      <left style="thin">
        <color rgb="FF444450"/>
      </left>
      <right/>
      <top/>
      <bottom/>
      <diagonal/>
    </border>
    <border>
      <left style="thin">
        <color rgb="FF444450"/>
      </left>
      <right/>
      <top/>
      <bottom style="thin">
        <color rgb="FF444450"/>
      </bottom>
      <diagonal/>
    </border>
    <border>
      <left style="thin">
        <color auto="1"/>
      </left>
      <right style="thin">
        <color auto="1"/>
      </right>
      <top/>
      <bottom/>
      <diagonal/>
    </border>
    <border>
      <left style="thin">
        <color rgb="FF3C424F"/>
      </left>
      <right style="thin">
        <color rgb="FF3C424F"/>
      </right>
      <top style="thin">
        <color rgb="FF3C424F"/>
      </top>
      <bottom style="thin">
        <color rgb="FF3C424F"/>
      </bottom>
      <diagonal/>
    </border>
    <border>
      <left/>
      <right style="thin">
        <color indexed="54"/>
      </right>
      <top/>
      <bottom style="thin">
        <color indexed="5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665E60"/>
      </right>
      <top/>
      <bottom style="thin">
        <color rgb="FF665E60"/>
      </bottom>
      <diagonal/>
    </border>
    <border>
      <left/>
      <right/>
      <top style="thin">
        <color rgb="FF000000"/>
      </top>
      <bottom/>
      <diagonal/>
    </border>
    <border>
      <left/>
      <right/>
      <top style="thin">
        <color theme="1"/>
      </top>
      <bottom style="thin">
        <color theme="1"/>
      </bottom>
      <diagonal/>
    </border>
    <border>
      <left/>
      <right/>
      <top style="thin">
        <color rgb="FF778899"/>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rgb="FF000000"/>
      </right>
      <top style="thin">
        <color rgb="FF778899"/>
      </top>
      <bottom/>
      <diagonal/>
    </border>
    <border>
      <left/>
      <right style="thin">
        <color rgb="FF000000"/>
      </right>
      <top style="thin">
        <color theme="1"/>
      </top>
      <bottom style="thin">
        <color theme="1"/>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style="thin">
        <color rgb="FF3C424F"/>
      </left>
      <right/>
      <top style="thin">
        <color rgb="FF3C424F"/>
      </top>
      <bottom style="thin">
        <color rgb="FF3C424F"/>
      </bottom>
      <diagonal/>
    </border>
    <border>
      <left/>
      <right style="thin">
        <color rgb="FF3C424F"/>
      </right>
      <top style="thin">
        <color rgb="FF3C424F"/>
      </top>
      <bottom style="thin">
        <color rgb="FF3C424F"/>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6" fillId="0" borderId="0">
      <alignment vertical="center"/>
    </xf>
    <xf numFmtId="0" fontId="18" fillId="0" borderId="0"/>
    <xf numFmtId="0" fontId="21" fillId="0" borderId="21">
      <alignment horizontal="left"/>
    </xf>
    <xf numFmtId="171" fontId="1" fillId="0" borderId="0" applyFont="0" applyFill="0" applyBorder="0" applyAlignment="0" applyProtection="0"/>
  </cellStyleXfs>
  <cellXfs count="184">
    <xf numFmtId="0" fontId="0" fillId="0" borderId="0" xfId="0"/>
    <xf numFmtId="49" fontId="1" fillId="0" borderId="0" xfId="0" applyNumberFormat="1" applyFont="1"/>
    <xf numFmtId="0" fontId="1" fillId="0" borderId="0" xfId="0" applyFont="1"/>
    <xf numFmtId="0" fontId="1" fillId="0" borderId="0" xfId="0" applyFont="1" applyBorder="1"/>
    <xf numFmtId="49" fontId="6" fillId="3" borderId="0" xfId="0" applyNumberFormat="1" applyFont="1" applyFill="1" applyAlignment="1">
      <alignment horizontal="left" vertical="center"/>
    </xf>
    <xf numFmtId="4" fontId="6" fillId="3" borderId="0" xfId="0" applyNumberFormat="1" applyFont="1" applyFill="1" applyAlignment="1">
      <alignment horizontal="right" vertical="center"/>
    </xf>
    <xf numFmtId="49" fontId="2" fillId="0" borderId="0" xfId="0" applyNumberFormat="1" applyFont="1"/>
    <xf numFmtId="49" fontId="8" fillId="4" borderId="4" xfId="0" applyNumberFormat="1" applyFont="1" applyFill="1" applyBorder="1" applyAlignment="1">
      <alignment vertical="center"/>
    </xf>
    <xf numFmtId="0" fontId="1" fillId="0" borderId="6" xfId="0" applyFont="1" applyBorder="1"/>
    <xf numFmtId="0" fontId="1" fillId="0" borderId="7" xfId="0" applyFont="1" applyBorder="1"/>
    <xf numFmtId="0" fontId="1" fillId="0" borderId="8" xfId="0" applyFont="1" applyBorder="1"/>
    <xf numFmtId="49" fontId="5" fillId="5" borderId="5" xfId="0" applyNumberFormat="1" applyFont="1" applyFill="1" applyBorder="1" applyAlignment="1">
      <alignment horizontal="left" vertical="center"/>
    </xf>
    <xf numFmtId="0" fontId="10" fillId="6" borderId="9" xfId="0" applyFont="1" applyFill="1" applyBorder="1"/>
    <xf numFmtId="49" fontId="10" fillId="7" borderId="9" xfId="0" applyNumberFormat="1" applyFont="1" applyFill="1" applyBorder="1" applyAlignment="1">
      <alignment horizontal="center" vertical="top" wrapText="1"/>
    </xf>
    <xf numFmtId="49" fontId="10" fillId="6" borderId="9" xfId="0" applyNumberFormat="1" applyFont="1" applyFill="1" applyBorder="1" applyAlignment="1">
      <alignment horizontal="center" vertical="center" wrapText="1"/>
    </xf>
    <xf numFmtId="49" fontId="10" fillId="7" borderId="9" xfId="0" applyNumberFormat="1" applyFont="1" applyFill="1" applyBorder="1" applyAlignment="1">
      <alignment vertical="top" wrapText="1"/>
    </xf>
    <xf numFmtId="4" fontId="10" fillId="6" borderId="10" xfId="0" applyNumberFormat="1" applyFont="1" applyFill="1" applyBorder="1" applyAlignment="1">
      <alignment horizontal="right"/>
    </xf>
    <xf numFmtId="49" fontId="1" fillId="0" borderId="0" xfId="0" applyNumberFormat="1" applyFont="1" applyBorder="1"/>
    <xf numFmtId="14" fontId="1" fillId="0" borderId="0" xfId="0" applyNumberFormat="1" applyFont="1" applyBorder="1"/>
    <xf numFmtId="4" fontId="1" fillId="0" borderId="0" xfId="0" applyNumberFormat="1" applyFont="1" applyBorder="1"/>
    <xf numFmtId="0" fontId="1" fillId="0" borderId="0" xfId="0" applyFont="1" applyAlignment="1"/>
    <xf numFmtId="49" fontId="1" fillId="0" borderId="9" xfId="0" applyNumberFormat="1" applyFont="1" applyBorder="1"/>
    <xf numFmtId="49" fontId="22" fillId="0" borderId="20" xfId="5" applyNumberFormat="1" applyFont="1" applyFill="1" applyBorder="1" applyAlignment="1" applyProtection="1">
      <alignment horizontal="center"/>
      <protection locked="0"/>
    </xf>
    <xf numFmtId="0" fontId="22" fillId="0" borderId="20" xfId="5" applyFont="1" applyFill="1" applyBorder="1" applyAlignment="1" applyProtection="1">
      <alignment horizontal="center"/>
      <protection locked="0"/>
    </xf>
    <xf numFmtId="0" fontId="2" fillId="4" borderId="0" xfId="0" applyFont="1" applyFill="1"/>
    <xf numFmtId="0" fontId="1" fillId="0" borderId="25" xfId="0" applyFont="1" applyBorder="1"/>
    <xf numFmtId="0" fontId="1" fillId="0" borderId="19" xfId="0" applyFont="1" applyBorder="1"/>
    <xf numFmtId="172" fontId="1" fillId="0" borderId="0" xfId="6" applyNumberFormat="1" applyFont="1"/>
    <xf numFmtId="2" fontId="1" fillId="0" borderId="0" xfId="0" applyNumberFormat="1" applyFont="1"/>
    <xf numFmtId="0" fontId="1" fillId="0" borderId="26" xfId="0" applyFont="1" applyBorder="1"/>
    <xf numFmtId="173" fontId="23" fillId="9" borderId="25" xfId="2" applyNumberFormat="1" applyFont="1" applyFill="1" applyBorder="1" applyAlignment="1" applyProtection="1">
      <alignment horizontal="center" vertical="center"/>
      <protection hidden="1"/>
    </xf>
    <xf numFmtId="0" fontId="0" fillId="0" borderId="9" xfId="0" applyBorder="1"/>
    <xf numFmtId="49" fontId="22" fillId="0" borderId="27" xfId="5" applyNumberFormat="1" applyFont="1" applyFill="1" applyBorder="1" applyAlignment="1" applyProtection="1">
      <alignment horizontal="center"/>
      <protection locked="0"/>
    </xf>
    <xf numFmtId="0" fontId="22" fillId="0" borderId="27" xfId="5" applyFont="1" applyFill="1" applyBorder="1" applyAlignment="1" applyProtection="1">
      <alignment horizontal="center"/>
      <protection locked="0"/>
    </xf>
    <xf numFmtId="0" fontId="27" fillId="0" borderId="0" xfId="0" applyFont="1"/>
    <xf numFmtId="14" fontId="27" fillId="0" borderId="0" xfId="0" applyNumberFormat="1" applyFont="1"/>
    <xf numFmtId="49" fontId="30" fillId="11" borderId="28" xfId="0" applyNumberFormat="1" applyFont="1" applyFill="1" applyBorder="1" applyAlignment="1">
      <alignment horizontal="center" vertical="center"/>
    </xf>
    <xf numFmtId="49" fontId="31" fillId="4" borderId="29" xfId="0" applyNumberFormat="1" applyFont="1" applyFill="1" applyBorder="1" applyAlignment="1">
      <alignment horizontal="left" vertical="center"/>
    </xf>
    <xf numFmtId="49" fontId="32" fillId="3" borderId="0" xfId="0" applyNumberFormat="1" applyFont="1" applyFill="1" applyAlignment="1">
      <alignment horizontal="left" vertical="center"/>
    </xf>
    <xf numFmtId="4" fontId="27" fillId="0" borderId="0" xfId="0" applyNumberFormat="1" applyFont="1"/>
    <xf numFmtId="49" fontId="27" fillId="0" borderId="0" xfId="0" applyNumberFormat="1" applyFont="1"/>
    <xf numFmtId="0" fontId="34" fillId="0" borderId="0" xfId="0" applyFont="1"/>
    <xf numFmtId="0" fontId="27" fillId="0" borderId="0" xfId="0" applyFont="1" applyAlignment="1">
      <alignment vertical="center"/>
    </xf>
    <xf numFmtId="0" fontId="35" fillId="0" borderId="0" xfId="0" applyFont="1" applyAlignment="1">
      <alignment horizontal="center"/>
    </xf>
    <xf numFmtId="49" fontId="27" fillId="0" borderId="0" xfId="0" applyNumberFormat="1" applyFont="1" applyAlignment="1">
      <alignment horizontal="center"/>
    </xf>
    <xf numFmtId="14" fontId="27" fillId="0" borderId="0" xfId="0" applyNumberFormat="1" applyFont="1" applyAlignment="1">
      <alignment horizontal="center"/>
    </xf>
    <xf numFmtId="164" fontId="27" fillId="0" borderId="0" xfId="1" applyFont="1"/>
    <xf numFmtId="49" fontId="30" fillId="11" borderId="28" xfId="0" applyNumberFormat="1" applyFont="1" applyFill="1" applyBorder="1" applyAlignment="1">
      <alignment horizontal="center" vertical="center" wrapText="1"/>
    </xf>
    <xf numFmtId="49" fontId="30" fillId="11" borderId="34" xfId="0" applyNumberFormat="1" applyFont="1" applyFill="1" applyBorder="1" applyAlignment="1">
      <alignment horizontal="center" vertical="center" wrapText="1"/>
    </xf>
    <xf numFmtId="49" fontId="32" fillId="3" borderId="0" xfId="0" applyNumberFormat="1" applyFont="1" applyFill="1" applyAlignment="1">
      <alignment horizontal="left" vertical="center" wrapText="1"/>
    </xf>
    <xf numFmtId="4" fontId="32" fillId="3" borderId="0" xfId="0" applyNumberFormat="1" applyFont="1" applyFill="1" applyAlignment="1">
      <alignment horizontal="right" vertical="center" wrapText="1"/>
    </xf>
    <xf numFmtId="4" fontId="32" fillId="3" borderId="33" xfId="0" applyNumberFormat="1" applyFont="1" applyFill="1" applyBorder="1" applyAlignment="1">
      <alignment horizontal="right" vertical="center" wrapText="1"/>
    </xf>
    <xf numFmtId="4" fontId="33" fillId="13" borderId="31" xfId="0" applyNumberFormat="1" applyFont="1" applyFill="1" applyBorder="1" applyAlignment="1">
      <alignment horizontal="right" vertical="center" wrapText="1"/>
    </xf>
    <xf numFmtId="4" fontId="33" fillId="13" borderId="32" xfId="0" applyNumberFormat="1" applyFont="1" applyFill="1" applyBorder="1" applyAlignment="1">
      <alignment horizontal="right" vertical="center" wrapText="1"/>
    </xf>
    <xf numFmtId="0" fontId="38" fillId="0" borderId="0" xfId="0" applyFont="1"/>
    <xf numFmtId="0" fontId="39" fillId="0" borderId="0" xfId="0" applyFont="1" applyAlignment="1"/>
    <xf numFmtId="0" fontId="39" fillId="0" borderId="0" xfId="0" applyFont="1" applyAlignment="1">
      <alignment horizontal="center"/>
    </xf>
    <xf numFmtId="0" fontId="39" fillId="0" borderId="0" xfId="0" applyFont="1"/>
    <xf numFmtId="14" fontId="40" fillId="4" borderId="0" xfId="0" applyNumberFormat="1" applyFont="1" applyFill="1" applyBorder="1"/>
    <xf numFmtId="49" fontId="31" fillId="4" borderId="29" xfId="0" applyNumberFormat="1" applyFont="1" applyFill="1" applyBorder="1" applyAlignment="1">
      <alignment horizontal="left" vertical="center" wrapText="1"/>
    </xf>
    <xf numFmtId="4" fontId="31" fillId="4" borderId="29" xfId="0" applyNumberFormat="1" applyFont="1" applyFill="1" applyBorder="1" applyAlignment="1">
      <alignment horizontal="left" vertical="center" wrapText="1"/>
    </xf>
    <xf numFmtId="4" fontId="31" fillId="4" borderId="29" xfId="0" applyNumberFormat="1" applyFont="1" applyFill="1" applyBorder="1" applyAlignment="1">
      <alignment horizontal="right" vertical="center" wrapText="1"/>
    </xf>
    <xf numFmtId="4" fontId="31" fillId="4" borderId="36" xfId="0" applyNumberFormat="1" applyFont="1" applyFill="1" applyBorder="1" applyAlignment="1">
      <alignment horizontal="right" vertical="center" wrapText="1"/>
    </xf>
    <xf numFmtId="49" fontId="41" fillId="12" borderId="30" xfId="0" applyNumberFormat="1" applyFont="1" applyFill="1" applyBorder="1" applyAlignment="1">
      <alignment horizontal="right" vertical="center" wrapText="1"/>
    </xf>
    <xf numFmtId="49" fontId="42" fillId="12" borderId="30" xfId="0" applyNumberFormat="1" applyFont="1" applyFill="1" applyBorder="1" applyAlignment="1">
      <alignment horizontal="right" vertical="center"/>
    </xf>
    <xf numFmtId="4" fontId="41" fillId="12" borderId="30" xfId="0" applyNumberFormat="1" applyFont="1" applyFill="1" applyBorder="1" applyAlignment="1">
      <alignment horizontal="right" vertical="center" wrapText="1"/>
    </xf>
    <xf numFmtId="4" fontId="41" fillId="12" borderId="35" xfId="0" applyNumberFormat="1" applyFont="1" applyFill="1" applyBorder="1" applyAlignment="1">
      <alignment horizontal="right" vertical="center" wrapText="1"/>
    </xf>
    <xf numFmtId="49" fontId="33" fillId="13" borderId="31" xfId="0" applyNumberFormat="1" applyFont="1" applyFill="1" applyBorder="1" applyAlignment="1">
      <alignment vertical="center" wrapText="1"/>
    </xf>
    <xf numFmtId="49" fontId="33" fillId="13" borderId="31" xfId="0" applyNumberFormat="1" applyFont="1" applyFill="1" applyBorder="1" applyAlignment="1">
      <alignment vertical="center"/>
    </xf>
    <xf numFmtId="4" fontId="33" fillId="13" borderId="31" xfId="0" applyNumberFormat="1" applyFont="1" applyFill="1" applyBorder="1" applyAlignment="1">
      <alignment vertical="center" wrapText="1"/>
    </xf>
    <xf numFmtId="0" fontId="27" fillId="0" borderId="0" xfId="0" applyNumberFormat="1" applyFont="1"/>
    <xf numFmtId="49" fontId="35" fillId="4" borderId="0" xfId="0" applyNumberFormat="1" applyFont="1" applyFill="1" applyAlignment="1">
      <alignment vertical="center"/>
    </xf>
    <xf numFmtId="49" fontId="43" fillId="11" borderId="31" xfId="0" applyNumberFormat="1" applyFont="1" applyFill="1" applyBorder="1" applyAlignment="1">
      <alignment horizontal="center" vertical="center"/>
    </xf>
    <xf numFmtId="175" fontId="27" fillId="0" borderId="0" xfId="0" applyNumberFormat="1" applyFont="1"/>
    <xf numFmtId="49" fontId="0" fillId="0" borderId="0" xfId="0" applyNumberFormat="1"/>
    <xf numFmtId="4" fontId="0" fillId="0" borderId="0" xfId="0" applyNumberFormat="1"/>
    <xf numFmtId="175" fontId="0" fillId="0" borderId="0" xfId="0" applyNumberFormat="1"/>
    <xf numFmtId="49" fontId="45" fillId="14" borderId="0" xfId="0" applyNumberFormat="1" applyFont="1" applyFill="1" applyAlignment="1"/>
    <xf numFmtId="0" fontId="0" fillId="14" borderId="0" xfId="0" applyFill="1"/>
    <xf numFmtId="0" fontId="47" fillId="0" borderId="0" xfId="0" applyFont="1" applyAlignment="1">
      <alignment horizontal="left" indent="2"/>
    </xf>
    <xf numFmtId="0" fontId="0" fillId="15" borderId="0" xfId="0" applyFill="1"/>
    <xf numFmtId="0" fontId="0" fillId="0" borderId="0" xfId="0" applyFill="1"/>
    <xf numFmtId="14" fontId="0" fillId="0" borderId="0" xfId="0" applyNumberFormat="1"/>
    <xf numFmtId="4" fontId="1" fillId="0" borderId="0" xfId="0" applyNumberFormat="1" applyFont="1"/>
    <xf numFmtId="10" fontId="0" fillId="0" borderId="0" xfId="0" applyNumberFormat="1"/>
    <xf numFmtId="0" fontId="1" fillId="16" borderId="26" xfId="0" applyFont="1" applyFill="1" applyBorder="1"/>
    <xf numFmtId="14" fontId="6" fillId="3" borderId="0" xfId="0" applyNumberFormat="1" applyFont="1" applyFill="1" applyAlignment="1">
      <alignment horizontal="left" vertical="center"/>
    </xf>
    <xf numFmtId="4" fontId="0" fillId="0" borderId="10" xfId="0" applyNumberFormat="1" applyFont="1" applyFill="1" applyBorder="1" applyAlignment="1">
      <alignment horizontal="right"/>
    </xf>
    <xf numFmtId="0" fontId="0" fillId="4" borderId="8" xfId="0" applyFont="1" applyFill="1" applyBorder="1"/>
    <xf numFmtId="0" fontId="53" fillId="0" borderId="0" xfId="0" applyFont="1" applyAlignment="1"/>
    <xf numFmtId="0" fontId="54" fillId="0" borderId="0" xfId="0" applyFont="1"/>
    <xf numFmtId="0" fontId="54" fillId="0" borderId="0" xfId="0" applyFont="1" applyAlignment="1">
      <alignment horizontal="center"/>
    </xf>
    <xf numFmtId="0" fontId="2" fillId="0" borderId="0" xfId="0" applyFont="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wrapText="1"/>
    </xf>
    <xf numFmtId="0" fontId="46" fillId="0" borderId="0" xfId="0" applyFont="1" applyAlignment="1">
      <alignment horizontal="left" indent="2"/>
    </xf>
    <xf numFmtId="0" fontId="51" fillId="0" borderId="0" xfId="0" applyFont="1" applyAlignment="1">
      <alignment vertical="center"/>
    </xf>
    <xf numFmtId="0" fontId="52" fillId="0" borderId="0" xfId="0" applyFont="1" applyAlignment="1"/>
    <xf numFmtId="0" fontId="48" fillId="0" borderId="37" xfId="0" applyFont="1" applyBorder="1" applyAlignment="1">
      <alignment horizontal="left" vertical="center" indent="1"/>
    </xf>
    <xf numFmtId="14" fontId="2" fillId="17" borderId="38" xfId="0" applyNumberFormat="1" applyFont="1" applyFill="1" applyBorder="1" applyAlignment="1">
      <alignment horizontal="center" vertical="center"/>
    </xf>
    <xf numFmtId="0" fontId="17" fillId="0" borderId="0" xfId="3" applyFont="1" applyBorder="1" applyAlignment="1">
      <alignment horizontal="left" vertical="center"/>
    </xf>
    <xf numFmtId="0" fontId="20" fillId="19" borderId="20" xfId="4" applyFont="1" applyFill="1" applyBorder="1" applyAlignment="1">
      <alignment vertical="top" wrapText="1"/>
    </xf>
    <xf numFmtId="174" fontId="24" fillId="9" borderId="19" xfId="2" applyNumberFormat="1" applyFont="1" applyFill="1" applyBorder="1" applyAlignment="1" applyProtection="1">
      <alignment horizontal="center" vertical="center"/>
      <protection hidden="1"/>
    </xf>
    <xf numFmtId="0" fontId="2" fillId="20" borderId="19" xfId="0" applyFont="1" applyFill="1" applyBorder="1"/>
    <xf numFmtId="0" fontId="50" fillId="0" borderId="0" xfId="3" applyFont="1" applyBorder="1" applyAlignment="1">
      <alignment horizontal="left" vertical="center"/>
    </xf>
    <xf numFmtId="0" fontId="49" fillId="0" borderId="0" xfId="0" applyFont="1"/>
    <xf numFmtId="0" fontId="29" fillId="10" borderId="3" xfId="0" applyFont="1" applyFill="1" applyBorder="1" applyAlignment="1">
      <alignment vertical="center"/>
    </xf>
    <xf numFmtId="49" fontId="8" fillId="4" borderId="4" xfId="0" applyNumberFormat="1" applyFont="1" applyFill="1" applyBorder="1"/>
    <xf numFmtId="0" fontId="29" fillId="10" borderId="41" xfId="0" applyFont="1" applyFill="1" applyBorder="1" applyAlignment="1">
      <alignment vertical="center"/>
    </xf>
    <xf numFmtId="14" fontId="8" fillId="4" borderId="42" xfId="0" applyNumberFormat="1" applyFont="1" applyFill="1" applyBorder="1" applyAlignment="1"/>
    <xf numFmtId="0" fontId="26" fillId="0" borderId="0" xfId="0" applyFont="1"/>
    <xf numFmtId="0" fontId="29" fillId="10" borderId="22" xfId="0" applyFont="1" applyFill="1" applyBorder="1" applyAlignment="1">
      <alignment vertical="center"/>
    </xf>
    <xf numFmtId="49" fontId="8" fillId="4" borderId="24" xfId="0" applyNumberFormat="1" applyFont="1" applyFill="1" applyBorder="1" applyAlignment="1">
      <alignment horizontal="left" vertical="center"/>
    </xf>
    <xf numFmtId="0" fontId="29" fillId="0" borderId="0" xfId="0" applyFont="1"/>
    <xf numFmtId="49" fontId="8" fillId="4" borderId="42" xfId="0" applyNumberFormat="1" applyFont="1" applyFill="1" applyBorder="1" applyAlignment="1">
      <alignment vertical="center"/>
    </xf>
    <xf numFmtId="49" fontId="8" fillId="4" borderId="42" xfId="0" applyNumberFormat="1" applyFont="1" applyFill="1" applyBorder="1" applyAlignment="1">
      <alignment horizontal="left" vertical="center" wrapText="1"/>
    </xf>
    <xf numFmtId="49" fontId="45" fillId="14" borderId="0" xfId="0" quotePrefix="1" applyNumberFormat="1" applyFont="1" applyFill="1" applyAlignment="1">
      <alignment horizontal="center"/>
    </xf>
    <xf numFmtId="49" fontId="45" fillId="14" borderId="0" xfId="0" applyNumberFormat="1" applyFont="1" applyFill="1" applyAlignment="1">
      <alignment horizontal="center"/>
    </xf>
    <xf numFmtId="0" fontId="23" fillId="15" borderId="0" xfId="0" applyFont="1" applyFill="1" applyAlignment="1">
      <alignment horizontal="center" vertical="center" wrapText="1"/>
    </xf>
    <xf numFmtId="0" fontId="44" fillId="14" borderId="0" xfId="0" applyFont="1" applyFill="1" applyAlignment="1">
      <alignment horizontal="left" vertical="center" indent="2"/>
    </xf>
    <xf numFmtId="0" fontId="45" fillId="14" borderId="0" xfId="0" applyFont="1" applyFill="1" applyAlignment="1">
      <alignment horizontal="center"/>
    </xf>
    <xf numFmtId="0" fontId="3" fillId="2" borderId="0" xfId="0" applyFont="1" applyFill="1" applyAlignment="1">
      <alignment horizontal="right" vertical="center" indent="6"/>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3" fillId="18" borderId="0" xfId="0" applyFont="1" applyFill="1" applyAlignment="1">
      <alignment horizontal="center" vertical="center"/>
    </xf>
    <xf numFmtId="0" fontId="3" fillId="2" borderId="0" xfId="0" applyFont="1" applyFill="1" applyAlignment="1">
      <alignment horizontal="right" vertical="center"/>
    </xf>
    <xf numFmtId="165" fontId="9" fillId="0" borderId="0" xfId="0" applyNumberFormat="1" applyFont="1" applyAlignment="1">
      <alignment horizontal="center" vertical="center"/>
    </xf>
    <xf numFmtId="166" fontId="11" fillId="0" borderId="0" xfId="0" applyNumberFormat="1" applyFont="1" applyAlignment="1">
      <alignment horizontal="center" vertical="center"/>
    </xf>
    <xf numFmtId="167" fontId="12" fillId="0" borderId="0" xfId="0" applyNumberFormat="1" applyFont="1" applyBorder="1" applyAlignment="1">
      <alignment horizontal="center"/>
    </xf>
    <xf numFmtId="167" fontId="12" fillId="0" borderId="6" xfId="0" applyNumberFormat="1" applyFont="1" applyBorder="1" applyAlignment="1">
      <alignment horizontal="center"/>
    </xf>
    <xf numFmtId="168" fontId="14" fillId="0" borderId="0" xfId="2" applyNumberFormat="1" applyFont="1" applyBorder="1" applyAlignment="1">
      <alignment horizontal="center" vertical="center"/>
    </xf>
    <xf numFmtId="168" fontId="14" fillId="0" borderId="13" xfId="2" applyNumberFormat="1" applyFont="1" applyBorder="1" applyAlignment="1">
      <alignment horizontal="center" vertical="center"/>
    </xf>
    <xf numFmtId="168" fontId="14" fillId="0" borderId="14" xfId="2" applyNumberFormat="1" applyFont="1" applyBorder="1" applyAlignment="1">
      <alignment horizontal="center" vertical="center"/>
    </xf>
    <xf numFmtId="168" fontId="14" fillId="0" borderId="15" xfId="2" applyNumberFormat="1" applyFont="1" applyBorder="1" applyAlignment="1">
      <alignment horizontal="center" vertical="center"/>
    </xf>
    <xf numFmtId="0" fontId="13" fillId="8" borderId="0" xfId="0" applyFont="1" applyFill="1" applyAlignment="1">
      <alignment horizontal="center" vertical="center"/>
    </xf>
    <xf numFmtId="0" fontId="13" fillId="8" borderId="0" xfId="0" applyFont="1" applyFill="1" applyAlignment="1">
      <alignment horizontal="right" vertical="center"/>
    </xf>
    <xf numFmtId="49" fontId="13" fillId="8" borderId="0" xfId="0" applyNumberFormat="1" applyFont="1" applyFill="1" applyAlignment="1">
      <alignment horizontal="center" vertical="center"/>
    </xf>
    <xf numFmtId="169" fontId="15" fillId="0" borderId="16" xfId="0" applyNumberFormat="1" applyFont="1" applyBorder="1" applyAlignment="1">
      <alignment horizontal="center" vertical="center"/>
    </xf>
    <xf numFmtId="169" fontId="15" fillId="0" borderId="11" xfId="0" applyNumberFormat="1" applyFont="1" applyBorder="1" applyAlignment="1">
      <alignment horizontal="center" vertical="center"/>
    </xf>
    <xf numFmtId="169" fontId="15" fillId="0" borderId="17" xfId="0" applyNumberFormat="1" applyFont="1" applyBorder="1" applyAlignment="1">
      <alignment horizontal="center" vertical="center"/>
    </xf>
    <xf numFmtId="169" fontId="15" fillId="0" borderId="0" xfId="0" applyNumberFormat="1" applyFont="1" applyBorder="1" applyAlignment="1">
      <alignment horizontal="center" vertical="center"/>
    </xf>
    <xf numFmtId="169" fontId="15" fillId="0" borderId="18" xfId="0" applyNumberFormat="1" applyFont="1" applyBorder="1" applyAlignment="1">
      <alignment horizontal="center" vertical="center"/>
    </xf>
    <xf numFmtId="169" fontId="15" fillId="0" borderId="14" xfId="0" applyNumberFormat="1" applyFont="1" applyBorder="1" applyAlignment="1">
      <alignment horizontal="center" vertical="center"/>
    </xf>
    <xf numFmtId="170" fontId="15" fillId="0" borderId="16" xfId="0" applyNumberFormat="1" applyFont="1" applyBorder="1" applyAlignment="1">
      <alignment horizontal="center" vertical="center"/>
    </xf>
    <xf numFmtId="170" fontId="15" fillId="0" borderId="11" xfId="0" applyNumberFormat="1" applyFont="1" applyBorder="1" applyAlignment="1">
      <alignment horizontal="center" vertical="center"/>
    </xf>
    <xf numFmtId="170" fontId="15" fillId="0" borderId="12" xfId="0" applyNumberFormat="1" applyFont="1" applyBorder="1" applyAlignment="1">
      <alignment horizontal="center" vertical="center"/>
    </xf>
    <xf numFmtId="170" fontId="15" fillId="0" borderId="17" xfId="0" applyNumberFormat="1" applyFont="1" applyBorder="1" applyAlignment="1">
      <alignment horizontal="center" vertical="center"/>
    </xf>
    <xf numFmtId="170" fontId="15" fillId="0" borderId="0" xfId="0" applyNumberFormat="1" applyFont="1" applyBorder="1" applyAlignment="1">
      <alignment horizontal="center" vertical="center"/>
    </xf>
    <xf numFmtId="170" fontId="15" fillId="0" borderId="13" xfId="0" applyNumberFormat="1" applyFont="1" applyBorder="1" applyAlignment="1">
      <alignment horizontal="center" vertical="center"/>
    </xf>
    <xf numFmtId="170" fontId="15" fillId="0" borderId="18" xfId="0" applyNumberFormat="1" applyFont="1" applyBorder="1" applyAlignment="1">
      <alignment horizontal="center" vertical="center"/>
    </xf>
    <xf numFmtId="170" fontId="15" fillId="0" borderId="14" xfId="0" applyNumberFormat="1" applyFont="1" applyBorder="1" applyAlignment="1">
      <alignment horizontal="center" vertical="center"/>
    </xf>
    <xf numFmtId="170" fontId="15" fillId="0" borderId="15" xfId="0" applyNumberFormat="1" applyFont="1" applyBorder="1" applyAlignment="1">
      <alignment horizontal="center" vertical="center"/>
    </xf>
    <xf numFmtId="0" fontId="13" fillId="8" borderId="0" xfId="0" applyFont="1" applyFill="1" applyAlignment="1">
      <alignment horizontal="right" vertical="center" indent="6"/>
    </xf>
    <xf numFmtId="0" fontId="19" fillId="19" borderId="20" xfId="4" applyFont="1" applyFill="1" applyBorder="1" applyAlignment="1">
      <alignment horizontal="center" vertical="top" wrapText="1"/>
    </xf>
    <xf numFmtId="0" fontId="2" fillId="20" borderId="22" xfId="0" applyFont="1" applyFill="1" applyBorder="1" applyAlignment="1">
      <alignment horizontal="center"/>
    </xf>
    <xf numFmtId="0" fontId="2" fillId="20" borderId="23" xfId="0" applyFont="1" applyFill="1" applyBorder="1" applyAlignment="1">
      <alignment horizontal="center"/>
    </xf>
    <xf numFmtId="0" fontId="2" fillId="20" borderId="24" xfId="0" applyFont="1" applyFill="1" applyBorder="1" applyAlignment="1">
      <alignment horizontal="center"/>
    </xf>
    <xf numFmtId="0" fontId="4" fillId="16" borderId="22" xfId="0" applyFont="1" applyFill="1" applyBorder="1" applyAlignment="1">
      <alignment horizontal="center"/>
    </xf>
    <xf numFmtId="0" fontId="4" fillId="16" borderId="23" xfId="0" applyFont="1" applyFill="1" applyBorder="1" applyAlignment="1">
      <alignment horizontal="center"/>
    </xf>
    <xf numFmtId="0" fontId="4" fillId="16" borderId="24" xfId="0" applyFont="1" applyFill="1" applyBorder="1" applyAlignment="1">
      <alignment horizontal="center"/>
    </xf>
    <xf numFmtId="0" fontId="24" fillId="16" borderId="3" xfId="0" applyFont="1" applyFill="1" applyBorder="1" applyAlignment="1">
      <alignment horizontal="center"/>
    </xf>
    <xf numFmtId="0" fontId="24" fillId="16" borderId="0" xfId="0" applyFont="1" applyFill="1" applyBorder="1" applyAlignment="1">
      <alignment horizontal="center"/>
    </xf>
    <xf numFmtId="0" fontId="20" fillId="19" borderId="39" xfId="4" applyFont="1" applyFill="1" applyBorder="1" applyAlignment="1">
      <alignment horizontal="center" vertical="top" wrapText="1"/>
    </xf>
    <xf numFmtId="0" fontId="20" fillId="19" borderId="40" xfId="4" applyFont="1" applyFill="1" applyBorder="1" applyAlignment="1">
      <alignment horizontal="center" vertical="top"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7" fillId="0" borderId="0" xfId="0" applyFont="1" applyAlignment="1">
      <alignment horizontal="center"/>
    </xf>
    <xf numFmtId="4" fontId="28" fillId="10" borderId="1" xfId="0" applyNumberFormat="1" applyFont="1" applyFill="1" applyBorder="1" applyAlignment="1">
      <alignment horizontal="center" vertical="top" wrapText="1"/>
    </xf>
    <xf numFmtId="4" fontId="28" fillId="10" borderId="2" xfId="0" applyNumberFormat="1" applyFont="1" applyFill="1" applyBorder="1" applyAlignment="1">
      <alignment horizontal="center" vertical="top" wrapText="1"/>
    </xf>
    <xf numFmtId="0" fontId="25" fillId="0" borderId="0" xfId="0" applyFont="1" applyAlignment="1">
      <alignment horizontal="center"/>
    </xf>
    <xf numFmtId="4" fontId="36" fillId="10" borderId="1" xfId="0" applyNumberFormat="1" applyFont="1" applyFill="1" applyBorder="1" applyAlignment="1">
      <alignment horizontal="center" vertical="top" wrapText="1"/>
    </xf>
    <xf numFmtId="4" fontId="36" fillId="10" borderId="2" xfId="0" applyNumberFormat="1" applyFont="1" applyFill="1" applyBorder="1" applyAlignment="1">
      <alignment horizontal="center" vertical="top" wrapText="1"/>
    </xf>
    <xf numFmtId="49" fontId="43" fillId="11" borderId="43" xfId="0" applyNumberFormat="1" applyFont="1" applyFill="1" applyBorder="1" applyAlignment="1">
      <alignment horizontal="center" vertical="center"/>
    </xf>
    <xf numFmtId="49" fontId="43" fillId="11" borderId="45" xfId="0" applyNumberFormat="1" applyFont="1" applyFill="1" applyBorder="1" applyAlignment="1">
      <alignment horizontal="center" vertical="center"/>
    </xf>
    <xf numFmtId="49" fontId="32" fillId="3" borderId="44" xfId="0" applyNumberFormat="1" applyFont="1" applyFill="1" applyBorder="1" applyAlignment="1">
      <alignment horizontal="left" vertical="center"/>
    </xf>
    <xf numFmtId="49" fontId="33" fillId="13" borderId="43" xfId="0" applyNumberFormat="1" applyFont="1" applyFill="1" applyBorder="1" applyAlignment="1">
      <alignment horizontal="center" vertical="center"/>
    </xf>
    <xf numFmtId="49" fontId="33" fillId="13" borderId="31" xfId="0" applyNumberFormat="1" applyFont="1" applyFill="1" applyBorder="1" applyAlignment="1">
      <alignment horizontal="center" vertical="center"/>
    </xf>
    <xf numFmtId="4" fontId="32" fillId="3" borderId="44" xfId="0" applyNumberFormat="1" applyFont="1" applyFill="1" applyBorder="1" applyAlignment="1">
      <alignment horizontal="right" vertical="center"/>
    </xf>
    <xf numFmtId="4" fontId="33" fillId="13" borderId="43" xfId="0" applyNumberFormat="1" applyFont="1" applyFill="1" applyBorder="1" applyAlignment="1">
      <alignment horizontal="right" vertical="center"/>
    </xf>
    <xf numFmtId="175" fontId="32" fillId="3" borderId="46" xfId="0" applyNumberFormat="1" applyFont="1" applyFill="1" applyBorder="1" applyAlignment="1">
      <alignment horizontal="right" vertical="center"/>
    </xf>
    <xf numFmtId="175" fontId="33" fillId="13" borderId="45" xfId="0" applyNumberFormat="1" applyFont="1" applyFill="1" applyBorder="1" applyAlignment="1">
      <alignment horizontal="right" vertical="center"/>
    </xf>
  </cellXfs>
  <cellStyles count="7">
    <cellStyle name="Filter Input Text" xfId="5" xr:uid="{00000000-0005-0000-0000-000001000000}"/>
    <cellStyle name="Milliers" xfId="1" builtinId="3"/>
    <cellStyle name="Milliers 2" xfId="6" xr:uid="{00000000-0005-0000-0000-000002000000}"/>
    <cellStyle name="Normal" xfId="0" builtinId="0"/>
    <cellStyle name="Normal 2" xfId="3" xr:uid="{00000000-0005-0000-0000-000004000000}"/>
    <cellStyle name="Normal 5" xfId="4" xr:uid="{00000000-0005-0000-0000-000005000000}"/>
    <cellStyle name="Pourcentage" xfId="2" builtinId="5"/>
  </cellStyles>
  <dxfs count="24">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i val="0"/>
        <u val="none"/>
        <color rgb="FFFF0000"/>
      </font>
      <fill>
        <patternFill>
          <bgColor rgb="FFFFFFFF"/>
        </patternFill>
      </fill>
    </dxf>
    <dxf>
      <font>
        <b/>
        <i val="0"/>
        <u val="none"/>
        <color rgb="FF006400"/>
      </font>
      <fill>
        <patternFill>
          <bgColor rgb="FFFFFFFF"/>
        </patternFill>
      </fill>
    </dxf>
    <dxf>
      <font>
        <b/>
        <i val="0"/>
        <u val="none"/>
        <color rgb="FF4169E1"/>
      </font>
      <fill>
        <patternFill>
          <bgColor rgb="FFFFFFFF"/>
        </patternFill>
      </fill>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numFmt numFmtId="19" formatCode="dd/mm/yyyy"/>
      <alignment horizontal="center" vertical="bottom" textRotation="0" wrapText="0" indent="0" justifyLastLine="0" shrinkToFit="0" readingOrder="0"/>
    </dxf>
    <dxf>
      <font>
        <strike val="0"/>
        <outline val="0"/>
        <shadow val="0"/>
        <u val="none"/>
        <vertAlign val="baseline"/>
        <name val="Arial"/>
        <scheme val="none"/>
      </font>
      <numFmt numFmtId="30" formatCode="@"/>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30" formatCode="@"/>
    </dxf>
    <dxf>
      <font>
        <b val="0"/>
        <i val="0"/>
        <strike val="0"/>
        <condense val="0"/>
        <extend val="0"/>
        <outline val="0"/>
        <shadow val="0"/>
        <u val="none"/>
        <vertAlign val="baseline"/>
        <sz val="11"/>
        <color theme="1"/>
        <name val="Arial"/>
        <scheme val="none"/>
      </font>
      <numFmt numFmtId="30" formatCode="@"/>
    </dxf>
    <dxf>
      <font>
        <b val="0"/>
        <i val="0"/>
        <strike val="0"/>
        <condense val="0"/>
        <extend val="0"/>
        <outline val="0"/>
        <shadow val="0"/>
        <u val="none"/>
        <vertAlign val="baseline"/>
        <sz val="11"/>
        <color theme="1"/>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s>
  <tableStyles count="0" defaultTableStyle="TableStyleMedium2" defaultPivotStyle="PivotStyleLight16"/>
  <colors>
    <mruColors>
      <color rgb="FF87CFE7"/>
      <color rgb="FF01B8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microsoft.com/office/2007/relationships/slicerCache" Target="slicerCaches/slicerCache4.xml"/><Relationship Id="rId26" Type="http://schemas.openxmlformats.org/officeDocument/2006/relationships/sharedStrings" Target="sharedStrings.xml"/><Relationship Id="rId3" Type="http://schemas.openxmlformats.org/officeDocument/2006/relationships/worksheet" Target="worksheets/sheet3.xml"/><Relationship Id="rId21" Type="http://schemas.microsoft.com/office/2007/relationships/slicerCache" Target="slicerCaches/slicerCache7.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3.xml"/><Relationship Id="rId25" Type="http://schemas.openxmlformats.org/officeDocument/2006/relationships/styles" Target="styles.xml"/><Relationship Id="rId2" Type="http://schemas.openxmlformats.org/officeDocument/2006/relationships/worksheet" Target="worksheets/sheet2.xml"/><Relationship Id="rId16" Type="http://schemas.microsoft.com/office/2007/relationships/slicerCache" Target="slicerCaches/slicerCache2.xml"/><Relationship Id="rId20" Type="http://schemas.microsoft.com/office/2007/relationships/slicerCache" Target="slicerCaches/slicerCache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microsoft.com/office/2007/relationships/slicerCache" Target="slicerCaches/slicerCache1.xml"/><Relationship Id="rId23" Type="http://schemas.openxmlformats.org/officeDocument/2006/relationships/theme" Target="theme/theme1.xml"/><Relationship Id="rId10" Type="http://schemas.openxmlformats.org/officeDocument/2006/relationships/worksheet" Target="worksheets/sheet10.xml"/><Relationship Id="rId19" Type="http://schemas.microsoft.com/office/2007/relationships/slicerCache" Target="slicerCaches/slicerCache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microsoft.com/office/2007/relationships/slicerCache" Target="slicerCaches/slicerCache8.xml"/><Relationship Id="rId27"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accent2"/>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2"/>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pivotFmt>
      <c:pivotFmt>
        <c:idx val="6"/>
        <c:spPr>
          <a:solidFill>
            <a:schemeClr val="accent2"/>
          </a:solidFill>
          <a:ln w="28575" cap="rnd">
            <a:solidFill>
              <a:schemeClr val="accent2"/>
            </a:solidFill>
            <a:round/>
          </a:ln>
          <a:effectLst/>
        </c:spPr>
        <c:marker>
          <c:symbol val="none"/>
        </c:marker>
      </c:pivotFmt>
      <c:pivotFmt>
        <c:idx val="7"/>
        <c:spPr>
          <a:solidFill>
            <a:schemeClr val="accent2"/>
          </a:solidFill>
          <a:ln>
            <a:noFill/>
          </a:ln>
          <a:effectLst/>
        </c:spPr>
        <c:marker>
          <c:symbol val="none"/>
        </c:marker>
      </c:pivotFmt>
      <c:pivotFmt>
        <c:idx val="8"/>
        <c:spPr>
          <a:solidFill>
            <a:schemeClr val="accent2"/>
          </a:solidFill>
          <a:ln>
            <a:noFill/>
          </a:ln>
          <a:effectLst/>
        </c:spPr>
        <c:marker>
          <c:symbol val="none"/>
        </c:marker>
      </c:pivotFmt>
      <c:pivotFmt>
        <c:idx val="9"/>
        <c:spPr>
          <a:solidFill>
            <a:schemeClr val="accent2"/>
          </a:solidFill>
          <a:ln>
            <a:noFill/>
          </a:ln>
          <a:effectLst/>
        </c:spPr>
        <c:marker>
          <c:symbol val="none"/>
        </c:marker>
      </c:pivotFmt>
      <c:pivotFmt>
        <c:idx val="10"/>
        <c:spPr>
          <a:solidFill>
            <a:schemeClr val="accent4"/>
          </a:solidFill>
          <a:ln>
            <a:noFill/>
          </a:ln>
          <a:effectLst/>
        </c:spPr>
        <c:marker>
          <c:symbol val="none"/>
        </c:marker>
      </c:pivotFmt>
      <c:pivotFmt>
        <c:idx val="11"/>
        <c:spPr>
          <a:solidFill>
            <a:schemeClr val="accent2"/>
          </a:solidFill>
          <a:ln>
            <a:noFill/>
          </a:ln>
          <a:effectLst/>
        </c:spPr>
        <c:marker>
          <c:symbol val="none"/>
        </c:marker>
      </c:pivotFmt>
      <c:pivotFmt>
        <c:idx val="12"/>
        <c:spPr>
          <a:solidFill>
            <a:schemeClr val="accent4"/>
          </a:solidFill>
          <a:ln>
            <a:noFill/>
          </a:ln>
          <a:effectLst/>
        </c:spPr>
        <c:marker>
          <c:symbol val="none"/>
        </c:marker>
      </c:pivotFmt>
    </c:pivotFmts>
    <c:plotArea>
      <c:layout>
        <c:manualLayout>
          <c:layoutTarget val="inner"/>
          <c:xMode val="edge"/>
          <c:yMode val="edge"/>
          <c:x val="6.3218502177032412E-2"/>
          <c:y val="2.1903530070268594E-2"/>
          <c:w val="0.78804620699557193"/>
          <c:h val="0.47931138290710779"/>
        </c:manualLayout>
      </c:layout>
      <c:barChart>
        <c:barDir val="col"/>
        <c:grouping val="clustered"/>
        <c:varyColors val="0"/>
        <c:ser>
          <c:idx val="0"/>
          <c:order val="0"/>
          <c:tx>
            <c:v>Somme de CA HT Net</c:v>
          </c:tx>
          <c:spPr>
            <a:solidFill>
              <a:schemeClr val="accent2"/>
            </a:solidFill>
            <a:ln>
              <a:noFill/>
            </a:ln>
            <a:effectLst/>
          </c:spPr>
          <c:invertIfNegative val="0"/>
          <c:cat>
            <c:strLit>
              <c:ptCount val="10"/>
              <c:pt idx="0">
                <c:v>Bague Argent</c:v>
              </c:pt>
              <c:pt idx="1">
                <c:v>Bague Or et pierres</c:v>
              </c:pt>
              <c:pt idx="2">
                <c:v>Bracelet, anneaux striés</c:v>
              </c:pt>
              <c:pt idx="3">
                <c:v>Fermoir cliquet</c:v>
              </c:pt>
              <c:pt idx="4">
                <c:v>Gravure sur Or ciselé</c:v>
              </c:pt>
              <c:pt idx="5">
                <c:v>Montre de ville homme-plaquée or</c:v>
              </c:pt>
              <c:pt idx="6">
                <c:v>Montre femme ""Concerto""</c:v>
              </c:pt>
              <c:pt idx="7">
                <c:v>Chaîne Argent maille et longueur variables</c:v>
              </c:pt>
              <c:pt idx="8">
                <c:v>Logiciel Inside</c:v>
              </c:pt>
              <c:pt idx="9">
                <c:v>Roue, mécanisme horloge</c:v>
              </c:pt>
            </c:strLit>
          </c:cat>
          <c:val>
            <c:numLit>
              <c:formatCode>General</c:formatCode>
              <c:ptCount val="10"/>
              <c:pt idx="0">
                <c:v>36188.160000000003</c:v>
              </c:pt>
              <c:pt idx="1">
                <c:v>2077184</c:v>
              </c:pt>
              <c:pt idx="2">
                <c:v>2629632</c:v>
              </c:pt>
              <c:pt idx="3">
                <c:v>1451.52</c:v>
              </c:pt>
              <c:pt idx="4">
                <c:v>307200</c:v>
              </c:pt>
              <c:pt idx="5">
                <c:v>68992</c:v>
              </c:pt>
              <c:pt idx="6">
                <c:v>39680</c:v>
              </c:pt>
              <c:pt idx="7">
                <c:v>220800</c:v>
              </c:pt>
              <c:pt idx="8">
                <c:v>640000</c:v>
              </c:pt>
              <c:pt idx="9">
                <c:v>-129.28</c:v>
              </c:pt>
            </c:numLit>
          </c:val>
          <c:extLst>
            <c:ext xmlns:c16="http://schemas.microsoft.com/office/drawing/2014/chart" uri="{C3380CC4-5D6E-409C-BE32-E72D297353CC}">
              <c16:uniqueId val="{00000000-C771-4890-AEF3-44831C155032}"/>
            </c:ext>
          </c:extLst>
        </c:ser>
        <c:ser>
          <c:idx val="1"/>
          <c:order val="1"/>
          <c:tx>
            <c:v>Somme de Qté Vendues</c:v>
          </c:tx>
          <c:spPr>
            <a:solidFill>
              <a:schemeClr val="accent4"/>
            </a:solidFill>
            <a:ln>
              <a:noFill/>
            </a:ln>
            <a:effectLst/>
          </c:spPr>
          <c:invertIfNegative val="0"/>
          <c:cat>
            <c:strLit>
              <c:ptCount val="10"/>
              <c:pt idx="0">
                <c:v>Bague Argent</c:v>
              </c:pt>
              <c:pt idx="1">
                <c:v>Bague Or et pierres</c:v>
              </c:pt>
              <c:pt idx="2">
                <c:v>Bracelet, anneaux striés</c:v>
              </c:pt>
              <c:pt idx="3">
                <c:v>Fermoir cliquet</c:v>
              </c:pt>
              <c:pt idx="4">
                <c:v>Gravure sur Or ciselé</c:v>
              </c:pt>
              <c:pt idx="5">
                <c:v>Montre de ville homme-plaquée or</c:v>
              </c:pt>
              <c:pt idx="6">
                <c:v>Montre femme ""Concerto""</c:v>
              </c:pt>
              <c:pt idx="7">
                <c:v>Chaîne Argent maille et longueur variables</c:v>
              </c:pt>
              <c:pt idx="8">
                <c:v>Logiciel Inside</c:v>
              </c:pt>
              <c:pt idx="9">
                <c:v>Roue, mécanisme horloge</c:v>
              </c:pt>
            </c:strLit>
          </c:cat>
          <c:val>
            <c:numLit>
              <c:formatCode>General</c:formatCode>
              <c:ptCount val="10"/>
              <c:pt idx="0">
                <c:v>128</c:v>
              </c:pt>
              <c:pt idx="1">
                <c:v>3456</c:v>
              </c:pt>
              <c:pt idx="2">
                <c:v>4608</c:v>
              </c:pt>
              <c:pt idx="3">
                <c:v>128</c:v>
              </c:pt>
              <c:pt idx="4">
                <c:v>1280</c:v>
              </c:pt>
              <c:pt idx="5">
                <c:v>128</c:v>
              </c:pt>
              <c:pt idx="6">
                <c:v>128</c:v>
              </c:pt>
              <c:pt idx="7">
                <c:v>1280</c:v>
              </c:pt>
              <c:pt idx="8">
                <c:v>128</c:v>
              </c:pt>
              <c:pt idx="9">
                <c:v>-128</c:v>
              </c:pt>
            </c:numLit>
          </c:val>
          <c:extLst>
            <c:ext xmlns:c16="http://schemas.microsoft.com/office/drawing/2014/chart" uri="{C3380CC4-5D6E-409C-BE32-E72D297353CC}">
              <c16:uniqueId val="{00000001-C771-4890-AEF3-44831C155032}"/>
            </c:ext>
          </c:extLst>
        </c:ser>
        <c:dLbls>
          <c:showLegendKey val="0"/>
          <c:showVal val="0"/>
          <c:showCatName val="0"/>
          <c:showSerName val="0"/>
          <c:showPercent val="0"/>
          <c:showBubbleSize val="0"/>
        </c:dLbls>
        <c:gapWidth val="219"/>
        <c:axId val="246268672"/>
        <c:axId val="246265728"/>
      </c:barChart>
      <c:valAx>
        <c:axId val="246265728"/>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6268672"/>
        <c:crosses val="autoZero"/>
        <c:crossBetween val="between"/>
      </c:valAx>
      <c:catAx>
        <c:axId val="2462686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6265728"/>
        <c:crosses val="autoZero"/>
        <c:auto val="1"/>
        <c:lblAlgn val="ctr"/>
        <c:lblOffset val="100"/>
        <c:noMultiLvlLbl val="0"/>
      </c:catAx>
      <c:spPr>
        <a:noFill/>
        <a:ln>
          <a:noFill/>
        </a:ln>
        <a:effectLst/>
      </c:spPr>
    </c:plotArea>
    <c:legend>
      <c:legendPos val="r"/>
      <c:layout>
        <c:manualLayout>
          <c:xMode val="edge"/>
          <c:yMode val="edge"/>
          <c:x val="0.8341043993367141"/>
          <c:y val="0.76324110527850675"/>
          <c:w val="0.14580226485363279"/>
          <c:h val="0.129683904785677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400" b="0" i="0" baseline="0">
                <a:effectLst/>
                <a:latin typeface="Segoe UI" panose="020B0502040204020203" pitchFamily="34" charset="0"/>
                <a:cs typeface="Segoe UI" panose="020B0502040204020203" pitchFamily="34" charset="0"/>
              </a:rPr>
              <a:t>REPARTITION GEOGRAPHIQUE CLIENT</a:t>
            </a:r>
            <a:endParaRPr lang="fr-FR" sz="1100">
              <a:effectLst/>
              <a:latin typeface="Segoe UI" panose="020B0502040204020203" pitchFamily="34" charset="0"/>
              <a:cs typeface="Segoe UI" panose="020B0502040204020203" pitchFamily="34" charset="0"/>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manualLayout>
          <c:layoutTarget val="inner"/>
          <c:xMode val="edge"/>
          <c:yMode val="edge"/>
          <c:x val="0.116657173206602"/>
          <c:y val="0.11844331641286"/>
          <c:w val="0.60949212392458696"/>
          <c:h val="0.80685825439332803"/>
        </c:manualLayout>
      </c:layout>
      <c:pieChart>
        <c:varyColors val="1"/>
        <c:ser>
          <c:idx val="14"/>
          <c:order val="14"/>
          <c:tx>
            <c:v>CA HT Net</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6194-4380-AC74-8D53ECA14DB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6194-4380-AC74-8D53ECA14DBF}"/>
              </c:ext>
            </c:extLst>
          </c:dPt>
          <c:dLbls>
            <c:numFmt formatCode="#\ ###"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Lit>
              <c:ptCount val="2"/>
              <c:pt idx="0">
                <c:v>Belgique</c:v>
              </c:pt>
              <c:pt idx="1">
                <c:v>France</c:v>
              </c:pt>
            </c:strLit>
          </c:cat>
          <c:val>
            <c:numLit>
              <c:formatCode>General</c:formatCode>
              <c:ptCount val="2"/>
              <c:pt idx="0">
                <c:v>26499.98</c:v>
              </c:pt>
              <c:pt idx="1">
                <c:v>45218.49</c:v>
              </c:pt>
            </c:numLit>
          </c:val>
          <c:extLst>
            <c:ext xmlns:c16="http://schemas.microsoft.com/office/drawing/2014/chart" uri="{C3380CC4-5D6E-409C-BE32-E72D297353CC}">
              <c16:uniqueId val="{00000004-6194-4380-AC74-8D53ECA14DBF}"/>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Autres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6-6194-4380-AC74-8D53ECA14DBF}"/>
                    </c:ext>
                  </c:extLst>
                </c:dPt>
                <c:cat>
                  <c:strLit>
                    <c:ptCount val="1"/>
                  </c:strLit>
                </c:cat>
                <c:val>
                  <c:numLit>
                    <c:formatCode>General</c:formatCode>
                    <c:ptCount val="1"/>
                    <c:pt idx="0">
                      <c:v>0</c:v>
                    </c:pt>
                  </c:numLit>
                </c:val>
                <c:extLst>
                  <c:ext xmlns:c16="http://schemas.microsoft.com/office/drawing/2014/chart" uri="{C3380CC4-5D6E-409C-BE32-E72D297353CC}">
                    <c16:uniqueId val="{00000007-6194-4380-AC74-8D53ECA14DBF}"/>
                  </c:ext>
                </c:extLst>
              </c15:ser>
            </c15:filteredPieSeries>
            <c15:filteredPieSeries>
              <c15:ser>
                <c:idx val="1"/>
                <c:order val="1"/>
                <c:tx>
                  <c:v>Bureautique</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09-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A-6194-4380-AC74-8D53ECA14DBF}"/>
                  </c:ext>
                </c:extLst>
              </c15:ser>
            </c15:filteredPieSeries>
            <c15:filteredPieSeries>
              <c15:ser>
                <c:idx val="2"/>
                <c:order val="2"/>
                <c:tx>
                  <c:v>Cartouches d'encre</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0C-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D-6194-4380-AC74-8D53ECA14DBF}"/>
                  </c:ext>
                </c:extLst>
              </c15:ser>
            </c15:filteredPieSeries>
            <c15:filteredPieSeries>
              <c15:ser>
                <c:idx val="3"/>
                <c:order val="3"/>
                <c:tx>
                  <c:v>Composants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0F-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0-6194-4380-AC74-8D53ECA14DBF}"/>
                  </c:ext>
                </c:extLst>
              </c15:ser>
            </c15:filteredPieSeries>
            <c15:filteredPieSeries>
              <c15:ser>
                <c:idx val="4"/>
                <c:order val="4"/>
                <c:tx>
                  <c:v>Dépannage</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12-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3-6194-4380-AC74-8D53ECA14DBF}"/>
                  </c:ext>
                </c:extLst>
              </c15:ser>
            </c15:filteredPieSeries>
            <c15:filteredPieSeries>
              <c15:ser>
                <c:idx val="5"/>
                <c:order val="5"/>
                <c:tx>
                  <c:v>Ecrans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15-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6-6194-4380-AC74-8D53ECA14DBF}"/>
                  </c:ext>
                </c:extLst>
              </c15:ser>
            </c15:filteredPieSeries>
            <c15:filteredPieSeries>
              <c15:ser>
                <c:idx val="6"/>
                <c:order val="6"/>
                <c:tx>
                  <c:v>Entretien/réparation</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18-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9-6194-4380-AC74-8D53ECA14DBF}"/>
                  </c:ext>
                </c:extLst>
              </c15:ser>
            </c15:filteredPieSeries>
            <c15:filteredPieSeries>
              <c15:ser>
                <c:idx val="7"/>
                <c:order val="7"/>
                <c:tx>
                  <c:v>Formation</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1B-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C-6194-4380-AC74-8D53ECA14DBF}"/>
                  </c:ext>
                </c:extLst>
              </c15:ser>
            </c15:filteredPieSeries>
            <c15:filteredPieSeries>
              <c15:ser>
                <c:idx val="8"/>
                <c:order val="8"/>
                <c:tx>
                  <c:v>Imprimantes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1E-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F-6194-4380-AC74-8D53ECA14DBF}"/>
                  </c:ext>
                </c:extLst>
              </c15:ser>
            </c15:filteredPieSeries>
            <c15:filteredPieSeries>
              <c15:ser>
                <c:idx val="9"/>
                <c:order val="9"/>
                <c:tx>
                  <c:v>Installation</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21-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2-6194-4380-AC74-8D53ECA14DBF}"/>
                  </c:ext>
                </c:extLst>
              </c15:ser>
            </c15:filteredPieSeries>
            <c15:filteredPieSeries>
              <c15:ser>
                <c:idx val="10"/>
                <c:order val="10"/>
                <c:tx>
                  <c:v>Ordinateurs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24-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5-6194-4380-AC74-8D53ECA14DBF}"/>
                  </c:ext>
                </c:extLst>
              </c15:ser>
            </c15:filteredPieSeries>
            <c15:filteredPieSeries>
              <c15:ser>
                <c:idx val="11"/>
                <c:order val="11"/>
                <c:tx>
                  <c:v>Pièces détachées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27-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8-6194-4380-AC74-8D53ECA14DBF}"/>
                  </c:ext>
                </c:extLst>
              </c15:ser>
            </c15:filteredPieSeries>
            <c15:filteredPieSeries>
              <c15:ser>
                <c:idx val="12"/>
                <c:order val="12"/>
                <c:tx>
                  <c:v>Plaques</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2A-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B-6194-4380-AC74-8D53ECA14DBF}"/>
                  </c:ext>
                </c:extLst>
              </c15:ser>
            </c15:filteredPieSeries>
            <c15:filteredPieSeries>
              <c15:ser>
                <c:idx val="13"/>
                <c:order val="13"/>
                <c:tx>
                  <c:v>Technique</c:v>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xmlns:c15="http://schemas.microsoft.com/office/drawing/2012/chart">
                    <c:ext xmlns:c16="http://schemas.microsoft.com/office/drawing/2014/chart" uri="{C3380CC4-5D6E-409C-BE32-E72D297353CC}">
                      <c16:uniqueId val="{0000002D-6194-4380-AC74-8D53ECA14DBF}"/>
                    </c:ext>
                  </c:extLst>
                </c:dPt>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E-6194-4380-AC74-8D53ECA14DBF}"/>
                  </c:ext>
                </c:extLst>
              </c15:ser>
            </c15:filteredPieSeries>
          </c:ext>
        </c:extLst>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1</c:v>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Lit>
              <c:ptCount val="8"/>
              <c:pt idx="0">
                <c:v>Frais et accessoires</c:v>
              </c:pt>
              <c:pt idx="1">
                <c:v>Bijouterie Argent</c:v>
              </c:pt>
              <c:pt idx="2">
                <c:v>Montres Divers</c:v>
              </c:pt>
              <c:pt idx="3">
                <c:v>Prestation maintenance sur machines</c:v>
              </c:pt>
              <c:pt idx="4">
                <c:v>Montres en Or</c:v>
              </c:pt>
              <c:pt idx="5">
                <c:v>Montres BW</c:v>
              </c:pt>
              <c:pt idx="6">
                <c:v>Prestation de formation sur machine</c:v>
              </c:pt>
              <c:pt idx="7">
                <c:v>Bijouterie Or</c:v>
              </c:pt>
            </c:strLit>
          </c:cat>
          <c:val>
            <c:numLit>
              <c:formatCode>General</c:formatCode>
              <c:ptCount val="8"/>
              <c:pt idx="0">
                <c:v>0</c:v>
              </c:pt>
              <c:pt idx="1">
                <c:v>0</c:v>
              </c:pt>
              <c:pt idx="2">
                <c:v>0</c:v>
              </c:pt>
              <c:pt idx="3">
                <c:v>1180</c:v>
              </c:pt>
              <c:pt idx="4">
                <c:v>0</c:v>
              </c:pt>
              <c:pt idx="5">
                <c:v>18345.32</c:v>
              </c:pt>
              <c:pt idx="6">
                <c:v>19240</c:v>
              </c:pt>
              <c:pt idx="7">
                <c:v>26499.98</c:v>
              </c:pt>
            </c:numLit>
          </c:val>
          <c:extLst>
            <c:ext xmlns:c16="http://schemas.microsoft.com/office/drawing/2014/chart" uri="{C3380CC4-5D6E-409C-BE32-E72D297353CC}">
              <c16:uniqueId val="{00000000-6E71-4BEA-9DB4-49361BE956AD}"/>
            </c:ext>
          </c:extLst>
        </c:ser>
        <c:ser>
          <c:idx val="1"/>
          <c:order val="1"/>
          <c:tx>
            <c:v>2</c:v>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Lit>
              <c:ptCount val="8"/>
              <c:pt idx="0">
                <c:v>Frais et accessoires</c:v>
              </c:pt>
              <c:pt idx="1">
                <c:v>Bijouterie Argent</c:v>
              </c:pt>
              <c:pt idx="2">
                <c:v>Montres Divers</c:v>
              </c:pt>
              <c:pt idx="3">
                <c:v>Prestation maintenance sur machines</c:v>
              </c:pt>
              <c:pt idx="4">
                <c:v>Montres en Or</c:v>
              </c:pt>
              <c:pt idx="5">
                <c:v>Montres BW</c:v>
              </c:pt>
              <c:pt idx="6">
                <c:v>Prestation de formation sur machine</c:v>
              </c:pt>
              <c:pt idx="7">
                <c:v>Bijouterie Or</c:v>
              </c:pt>
            </c:strLit>
          </c:cat>
          <c:val>
            <c:numLit>
              <c:formatCode>General</c:formatCode>
              <c:ptCount val="8"/>
              <c:pt idx="0">
                <c:v>24.94</c:v>
              </c:pt>
              <c:pt idx="1">
                <c:v>353.4</c:v>
              </c:pt>
              <c:pt idx="2">
                <c:v>818.4</c:v>
              </c:pt>
              <c:pt idx="3">
                <c:v>0</c:v>
              </c:pt>
              <c:pt idx="4">
                <c:v>2079.5500000000002</c:v>
              </c:pt>
              <c:pt idx="5">
                <c:v>0</c:v>
              </c:pt>
              <c:pt idx="6">
                <c:v>0</c:v>
              </c:pt>
              <c:pt idx="7">
                <c:v>3176.88</c:v>
              </c:pt>
            </c:numLit>
          </c:val>
          <c:extLst>
            <c:ext xmlns:c16="http://schemas.microsoft.com/office/drawing/2014/chart" uri="{C3380CC4-5D6E-409C-BE32-E72D297353CC}">
              <c16:uniqueId val="{00000001-6E71-4BEA-9DB4-49361BE956AD}"/>
            </c:ext>
          </c:extLst>
        </c:ser>
        <c:dLbls>
          <c:showLegendKey val="0"/>
          <c:showVal val="0"/>
          <c:showCatName val="0"/>
          <c:showSerName val="0"/>
          <c:showPercent val="0"/>
          <c:showBubbleSize val="0"/>
        </c:dLbls>
        <c:gapWidth val="150"/>
        <c:overlap val="100"/>
        <c:axId val="205511296"/>
        <c:axId val="205513088"/>
        <c:extLst>
          <c:ext xmlns:c15="http://schemas.microsoft.com/office/drawing/2012/chart" uri="{02D57815-91ED-43cb-92C2-25804820EDAC}">
            <c15:filteredBarSeries>
              <c15:ser>
                <c:idx val="2"/>
                <c:order val="2"/>
                <c:tx>
                  <c:v>3</c:v>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Lit>
                    <c:ptCount val="1"/>
                  </c:strLit>
                </c:cat>
                <c:val>
                  <c:numLit>
                    <c:formatCode>General</c:formatCode>
                    <c:ptCount val="1"/>
                    <c:pt idx="0">
                      <c:v>0</c:v>
                    </c:pt>
                  </c:numLit>
                </c:val>
                <c:extLst>
                  <c:ext xmlns:c16="http://schemas.microsoft.com/office/drawing/2014/chart" uri="{C3380CC4-5D6E-409C-BE32-E72D297353CC}">
                    <c16:uniqueId val="{00000002-6E71-4BEA-9DB4-49361BE956AD}"/>
                  </c:ext>
                </c:extLst>
              </c15:ser>
            </c15:filteredBarSeries>
            <c15:filteredBarSeries>
              <c15:ser>
                <c:idx val="3"/>
                <c:order val="3"/>
                <c:tx>
                  <c:v>4</c:v>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3-6E71-4BEA-9DB4-49361BE956AD}"/>
                  </c:ext>
                </c:extLst>
              </c15:ser>
            </c15:filteredBarSeries>
            <c15:filteredBarSeries>
              <c15:ser>
                <c:idx val="4"/>
                <c:order val="4"/>
                <c:tx>
                  <c:v>5</c:v>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4-6E71-4BEA-9DB4-49361BE956AD}"/>
                  </c:ext>
                </c:extLst>
              </c15:ser>
            </c15:filteredBarSeries>
            <c15:filteredBarSeries>
              <c15:ser>
                <c:idx val="5"/>
                <c:order val="5"/>
                <c:tx>
                  <c:v>6</c:v>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5-6E71-4BEA-9DB4-49361BE956AD}"/>
                  </c:ext>
                </c:extLst>
              </c15:ser>
            </c15:filteredBarSeries>
            <c15:filteredBarSeries>
              <c15:ser>
                <c:idx val="6"/>
                <c:order val="6"/>
                <c:tx>
                  <c:v>7</c:v>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w="9525" cap="flat" cmpd="sng" algn="ctr">
                    <a:solidFill>
                      <a:schemeClr val="accent2">
                        <a:lumMod val="80000"/>
                        <a:lumOff val="20000"/>
                        <a:shade val="95000"/>
                      </a:schemeClr>
                    </a:solidFill>
                    <a:round/>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6-6E71-4BEA-9DB4-49361BE956AD}"/>
                  </c:ext>
                </c:extLst>
              </c15:ser>
            </c15:filteredBarSeries>
          </c:ext>
        </c:extLst>
      </c:barChart>
      <c:catAx>
        <c:axId val="205511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05513088"/>
        <c:crosses val="autoZero"/>
        <c:auto val="1"/>
        <c:lblAlgn val="ctr"/>
        <c:lblOffset val="100"/>
        <c:noMultiLvlLbl val="0"/>
      </c:catAx>
      <c:valAx>
        <c:axId val="205513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055112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2"/>
          </a:solidFill>
          <a:ln>
            <a:noFill/>
          </a:ln>
          <a:effectLst/>
        </c:spPr>
        <c:marker>
          <c:symbol val="none"/>
        </c:marker>
      </c:pivotFmt>
      <c:pivotFmt>
        <c:idx val="1"/>
        <c:spPr>
          <a:solidFill>
            <a:schemeClr val="accent2"/>
          </a:solidFill>
          <a:ln>
            <a:noFill/>
          </a:ln>
          <a:effectLst/>
        </c:spPr>
        <c:marker>
          <c:symbol val="none"/>
        </c:marker>
      </c:pivotFmt>
      <c:pivotFmt>
        <c:idx val="2"/>
        <c:spPr>
          <a:solidFill>
            <a:schemeClr val="accent2"/>
          </a:solidFill>
          <a:ln>
            <a:noFill/>
          </a:ln>
          <a:effectLst/>
        </c:spPr>
        <c:marker>
          <c:symbol val="none"/>
        </c:marker>
      </c:pivotFmt>
      <c:pivotFmt>
        <c:idx val="3"/>
        <c:spPr>
          <a:solidFill>
            <a:schemeClr val="accent2"/>
          </a:solidFill>
          <a:ln>
            <a:noFill/>
          </a:ln>
          <a:effectLst/>
        </c:spPr>
        <c:marker>
          <c:symbol val="none"/>
        </c:marker>
      </c:pivotFmt>
      <c:pivotFmt>
        <c:idx val="4"/>
        <c:spPr>
          <a:solidFill>
            <a:schemeClr val="accent2"/>
          </a:solidFill>
          <a:ln>
            <a:noFill/>
          </a:ln>
          <a:effectLst/>
        </c:spPr>
        <c:marker>
          <c:symbol val="none"/>
        </c:marker>
      </c:pivotFmt>
      <c:pivotFmt>
        <c:idx val="5"/>
        <c:spPr>
          <a:solidFill>
            <a:schemeClr val="accent2"/>
          </a:solidFill>
          <a:ln>
            <a:noFill/>
          </a:ln>
          <a:effectLst/>
        </c:spPr>
        <c:marker>
          <c:symbol val="none"/>
        </c:marker>
      </c:pivotFmt>
      <c:pivotFmt>
        <c:idx val="6"/>
        <c:spPr>
          <a:solidFill>
            <a:schemeClr val="accent2"/>
          </a:solidFill>
          <a:ln>
            <a:noFill/>
          </a:ln>
          <a:effectLst/>
        </c:spPr>
        <c:marker>
          <c:symbol val="none"/>
        </c:marker>
      </c:pivotFmt>
      <c:pivotFmt>
        <c:idx val="7"/>
        <c:spPr>
          <a:solidFill>
            <a:schemeClr val="accent2"/>
          </a:solidFill>
          <a:ln>
            <a:noFill/>
          </a:ln>
          <a:effectLst/>
        </c:spPr>
        <c:marker>
          <c:symbol val="none"/>
        </c:marker>
      </c:pivotFmt>
    </c:pivotFmts>
    <c:plotArea>
      <c:layout/>
      <c:barChart>
        <c:barDir val="col"/>
        <c:grouping val="clustered"/>
        <c:varyColors val="0"/>
        <c:ser>
          <c:idx val="0"/>
          <c:order val="0"/>
          <c:tx>
            <c:v>Total</c:v>
          </c:tx>
          <c:spPr>
            <a:solidFill>
              <a:schemeClr val="accent2"/>
            </a:solidFill>
            <a:ln>
              <a:noFill/>
            </a:ln>
            <a:effectLst/>
          </c:spPr>
          <c:invertIfNegative val="0"/>
          <c:cat>
            <c:strLit>
              <c:ptCount val="3"/>
              <c:pt idx="0">
                <c:v>2 2018</c:v>
              </c:pt>
              <c:pt idx="1">
                <c:v>9 2017</c:v>
              </c:pt>
              <c:pt idx="2">
                <c:v>10 2017</c:v>
              </c:pt>
            </c:strLit>
          </c:cat>
          <c:val>
            <c:numLit>
              <c:formatCode>General</c:formatCode>
              <c:ptCount val="3"/>
              <c:pt idx="0">
                <c:v>1609600</c:v>
              </c:pt>
              <c:pt idx="1">
                <c:v>-129.28</c:v>
              </c:pt>
              <c:pt idx="2">
                <c:v>4411527.68</c:v>
              </c:pt>
            </c:numLit>
          </c:val>
          <c:extLst>
            <c:ext xmlns:c16="http://schemas.microsoft.com/office/drawing/2014/chart" uri="{C3380CC4-5D6E-409C-BE32-E72D297353CC}">
              <c16:uniqueId val="{00000000-74A0-4EA9-96C3-DD1B929251EA}"/>
            </c:ext>
          </c:extLst>
        </c:ser>
        <c:dLbls>
          <c:showLegendKey val="0"/>
          <c:showVal val="0"/>
          <c:showCatName val="0"/>
          <c:showSerName val="0"/>
          <c:showPercent val="0"/>
          <c:showBubbleSize val="0"/>
        </c:dLbls>
        <c:gapWidth val="219"/>
        <c:overlap val="-27"/>
        <c:axId val="246430720"/>
        <c:axId val="246433280"/>
      </c:barChart>
      <c:catAx>
        <c:axId val="246430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6433280"/>
        <c:crosses val="autoZero"/>
        <c:auto val="1"/>
        <c:lblAlgn val="ctr"/>
        <c:lblOffset val="100"/>
        <c:noMultiLvlLbl val="0"/>
      </c:catAx>
      <c:valAx>
        <c:axId val="246433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6430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accent2"/>
          </a:solidFill>
          <a:ln w="19050">
            <a:solidFill>
              <a:schemeClr val="lt1"/>
            </a:solidFill>
          </a:ln>
          <a:effectLst/>
        </c:spPr>
        <c:marker>
          <c:symbol val="none"/>
        </c:marker>
      </c:pivotFmt>
      <c:pivotFmt>
        <c:idx val="1"/>
        <c:spPr>
          <a:solidFill>
            <a:schemeClr val="accent2"/>
          </a:solidFill>
          <a:ln w="19050">
            <a:solidFill>
              <a:schemeClr val="lt1"/>
            </a:solidFill>
          </a:ln>
          <a:effectLst/>
        </c:spPr>
      </c:pivotFmt>
      <c:pivotFmt>
        <c:idx val="2"/>
        <c:spPr>
          <a:solidFill>
            <a:schemeClr val="accent2"/>
          </a:solidFill>
          <a:ln w="19050">
            <a:solidFill>
              <a:schemeClr val="lt1"/>
            </a:solidFill>
          </a:ln>
          <a:effectLst/>
        </c:spPr>
      </c:pivotFmt>
      <c:pivotFmt>
        <c:idx val="3"/>
        <c:spPr>
          <a:solidFill>
            <a:schemeClr val="accent2"/>
          </a:solidFill>
          <a:ln w="19050">
            <a:solidFill>
              <a:schemeClr val="lt1"/>
            </a:solidFill>
          </a:ln>
          <a:effectLst/>
        </c:spPr>
      </c:pivotFmt>
      <c:pivotFmt>
        <c:idx val="4"/>
        <c:spPr>
          <a:solidFill>
            <a:schemeClr val="accent2"/>
          </a:solidFill>
          <a:ln w="19050">
            <a:solidFill>
              <a:schemeClr val="lt1"/>
            </a:solidFill>
          </a:ln>
          <a:effectLst/>
        </c:spPr>
      </c:pivotFmt>
      <c:pivotFmt>
        <c:idx val="5"/>
        <c:spPr>
          <a:solidFill>
            <a:schemeClr val="accent2"/>
          </a:solidFill>
          <a:ln w="19050">
            <a:solidFill>
              <a:schemeClr val="lt1"/>
            </a:solidFill>
          </a:ln>
          <a:effectLst/>
        </c:spPr>
      </c:pivotFmt>
      <c:pivotFmt>
        <c:idx val="6"/>
        <c:spPr>
          <a:solidFill>
            <a:schemeClr val="accent2"/>
          </a:solidFill>
          <a:ln w="19050">
            <a:solidFill>
              <a:schemeClr val="lt1"/>
            </a:solidFill>
          </a:ln>
          <a:effectLst/>
        </c:spPr>
      </c:pivotFmt>
      <c:pivotFmt>
        <c:idx val="7"/>
        <c:spPr>
          <a:solidFill>
            <a:schemeClr val="accent2"/>
          </a:solidFill>
          <a:ln w="19050">
            <a:solidFill>
              <a:schemeClr val="lt1"/>
            </a:solidFill>
          </a:ln>
          <a:effectLst/>
        </c:spPr>
      </c:pivotFmt>
      <c:pivotFmt>
        <c:idx val="8"/>
        <c:spPr>
          <a:solidFill>
            <a:schemeClr val="accent2"/>
          </a:solidFill>
          <a:ln w="19050">
            <a:solidFill>
              <a:schemeClr val="lt1"/>
            </a:solidFill>
          </a:ln>
          <a:effectLst/>
        </c:spPr>
      </c:pivotFmt>
      <c:pivotFmt>
        <c:idx val="9"/>
        <c:spPr>
          <a:solidFill>
            <a:schemeClr val="accent2"/>
          </a:solidFill>
          <a:ln w="19050">
            <a:solidFill>
              <a:schemeClr val="lt1"/>
            </a:solidFill>
          </a:ln>
          <a:effectLst/>
        </c:spPr>
      </c:pivotFmt>
      <c:pivotFmt>
        <c:idx val="10"/>
        <c:spPr>
          <a:solidFill>
            <a:schemeClr val="accent2"/>
          </a:solidFill>
          <a:ln w="19050">
            <a:solidFill>
              <a:schemeClr val="lt1"/>
            </a:solidFill>
          </a:ln>
          <a:effectLst/>
        </c:spPr>
      </c:pivotFmt>
      <c:pivotFmt>
        <c:idx val="11"/>
        <c:spPr>
          <a:solidFill>
            <a:schemeClr val="accent2"/>
          </a:solidFill>
          <a:ln w="19050">
            <a:solidFill>
              <a:schemeClr val="lt1"/>
            </a:solidFill>
          </a:ln>
          <a:effectLst/>
        </c:spPr>
      </c:pivotFmt>
      <c:pivotFmt>
        <c:idx val="12"/>
        <c:spPr>
          <a:solidFill>
            <a:schemeClr val="accent2"/>
          </a:solidFill>
          <a:ln w="19050">
            <a:solidFill>
              <a:schemeClr val="lt1"/>
            </a:solidFill>
          </a:ln>
          <a:effectLst/>
        </c:spPr>
      </c:pivotFmt>
      <c:pivotFmt>
        <c:idx val="13"/>
        <c:spPr>
          <a:solidFill>
            <a:schemeClr val="accent2"/>
          </a:solidFill>
          <a:ln w="19050">
            <a:solidFill>
              <a:schemeClr val="lt1"/>
            </a:solidFill>
          </a:ln>
          <a:effectLst/>
        </c:spPr>
      </c:pivotFmt>
      <c:pivotFmt>
        <c:idx val="14"/>
        <c:spPr>
          <a:solidFill>
            <a:schemeClr val="accent2"/>
          </a:solidFill>
          <a:ln w="19050">
            <a:solidFill>
              <a:schemeClr val="lt1"/>
            </a:solidFill>
          </a:ln>
          <a:effectLst/>
        </c:spPr>
      </c:pivotFmt>
      <c:pivotFmt>
        <c:idx val="15"/>
        <c:spPr>
          <a:solidFill>
            <a:schemeClr val="accent2"/>
          </a:solidFill>
          <a:ln w="19050">
            <a:solidFill>
              <a:schemeClr val="lt1"/>
            </a:solidFill>
          </a:ln>
          <a:effectLst/>
        </c:spPr>
      </c:pivotFmt>
      <c:pivotFmt>
        <c:idx val="16"/>
        <c:spPr>
          <a:solidFill>
            <a:schemeClr val="accent2"/>
          </a:solidFill>
          <a:ln w="19050">
            <a:solidFill>
              <a:schemeClr val="lt1"/>
            </a:solidFill>
          </a:ln>
          <a:effectLst/>
        </c:spPr>
        <c:marker>
          <c:symbol val="none"/>
        </c:marker>
      </c:pivotFmt>
      <c:pivotFmt>
        <c:idx val="17"/>
        <c:spPr>
          <a:solidFill>
            <a:schemeClr val="accent2"/>
          </a:solidFill>
          <a:ln w="19050">
            <a:solidFill>
              <a:schemeClr val="lt1"/>
            </a:solidFill>
          </a:ln>
          <a:effectLst/>
        </c:spPr>
      </c:pivotFmt>
      <c:pivotFmt>
        <c:idx val="18"/>
        <c:spPr>
          <a:solidFill>
            <a:schemeClr val="accent2"/>
          </a:solidFill>
          <a:ln w="19050">
            <a:solidFill>
              <a:schemeClr val="lt1"/>
            </a:solidFill>
          </a:ln>
          <a:effectLst/>
        </c:spPr>
      </c:pivotFmt>
      <c:pivotFmt>
        <c:idx val="19"/>
        <c:spPr>
          <a:solidFill>
            <a:schemeClr val="accent2"/>
          </a:solidFill>
          <a:ln w="19050">
            <a:solidFill>
              <a:schemeClr val="lt1"/>
            </a:solidFill>
          </a:ln>
          <a:effectLst/>
        </c:spPr>
      </c:pivotFmt>
      <c:pivotFmt>
        <c:idx val="20"/>
        <c:spPr>
          <a:solidFill>
            <a:schemeClr val="accent2"/>
          </a:solidFill>
          <a:ln w="19050">
            <a:solidFill>
              <a:schemeClr val="lt1"/>
            </a:solidFill>
          </a:ln>
          <a:effectLst/>
        </c:spPr>
      </c:pivotFmt>
      <c:pivotFmt>
        <c:idx val="21"/>
        <c:spPr>
          <a:solidFill>
            <a:schemeClr val="accent2"/>
          </a:solidFill>
          <a:ln w="19050">
            <a:solidFill>
              <a:schemeClr val="lt1"/>
            </a:solidFill>
          </a:ln>
          <a:effectLst/>
        </c:spPr>
      </c:pivotFmt>
      <c:pivotFmt>
        <c:idx val="22"/>
        <c:spPr>
          <a:solidFill>
            <a:schemeClr val="accent2"/>
          </a:solidFill>
          <a:ln w="19050">
            <a:solidFill>
              <a:schemeClr val="lt1"/>
            </a:solidFill>
          </a:ln>
          <a:effectLst/>
        </c:spPr>
      </c:pivotFmt>
      <c:pivotFmt>
        <c:idx val="23"/>
        <c:spPr>
          <a:solidFill>
            <a:schemeClr val="accent2"/>
          </a:solidFill>
          <a:ln w="19050">
            <a:solidFill>
              <a:schemeClr val="lt1"/>
            </a:solidFill>
          </a:ln>
          <a:effectLst/>
        </c:spPr>
      </c:pivotFmt>
      <c:pivotFmt>
        <c:idx val="24"/>
        <c:spPr>
          <a:solidFill>
            <a:schemeClr val="accent2"/>
          </a:solidFill>
          <a:ln w="19050">
            <a:solidFill>
              <a:schemeClr val="lt1"/>
            </a:solidFill>
          </a:ln>
          <a:effectLst/>
        </c:spPr>
      </c:pivotFmt>
      <c:pivotFmt>
        <c:idx val="25"/>
        <c:spPr>
          <a:solidFill>
            <a:schemeClr val="accent2"/>
          </a:solidFill>
          <a:ln w="19050">
            <a:solidFill>
              <a:schemeClr val="lt1"/>
            </a:solidFill>
          </a:ln>
          <a:effectLst/>
        </c:spPr>
      </c:pivotFmt>
      <c:pivotFmt>
        <c:idx val="26"/>
        <c:spPr>
          <a:solidFill>
            <a:schemeClr val="accent2"/>
          </a:solidFill>
          <a:ln w="19050">
            <a:solidFill>
              <a:schemeClr val="lt1"/>
            </a:solidFill>
          </a:ln>
          <a:effectLst/>
        </c:spPr>
      </c:pivotFmt>
      <c:pivotFmt>
        <c:idx val="27"/>
        <c:spPr>
          <a:solidFill>
            <a:schemeClr val="accent2"/>
          </a:solidFill>
          <a:ln w="19050">
            <a:solidFill>
              <a:schemeClr val="lt1"/>
            </a:solidFill>
          </a:ln>
          <a:effectLst/>
        </c:spPr>
      </c:pivotFmt>
      <c:pivotFmt>
        <c:idx val="28"/>
        <c:spPr>
          <a:solidFill>
            <a:schemeClr val="accent2"/>
          </a:solidFill>
          <a:ln w="19050">
            <a:solidFill>
              <a:schemeClr val="lt1"/>
            </a:solidFill>
          </a:ln>
          <a:effectLst/>
        </c:spPr>
      </c:pivotFmt>
      <c:pivotFmt>
        <c:idx val="29"/>
        <c:spPr>
          <a:solidFill>
            <a:schemeClr val="accent2"/>
          </a:solidFill>
          <a:ln w="19050">
            <a:solidFill>
              <a:schemeClr val="lt1"/>
            </a:solidFill>
          </a:ln>
          <a:effectLst/>
        </c:spPr>
      </c:pivotFmt>
      <c:pivotFmt>
        <c:idx val="30"/>
        <c:spPr>
          <a:solidFill>
            <a:schemeClr val="accent2"/>
          </a:solidFill>
          <a:ln w="19050">
            <a:solidFill>
              <a:schemeClr val="lt1"/>
            </a:solidFill>
          </a:ln>
          <a:effectLst/>
        </c:spPr>
      </c:pivotFmt>
      <c:pivotFmt>
        <c:idx val="31"/>
        <c:spPr>
          <a:solidFill>
            <a:schemeClr val="accent2"/>
          </a:solidFill>
          <a:ln w="19050">
            <a:solidFill>
              <a:schemeClr val="lt1"/>
            </a:solidFill>
          </a:ln>
          <a:effectLst/>
        </c:spPr>
      </c:pivotFmt>
      <c:pivotFmt>
        <c:idx val="32"/>
        <c:spPr>
          <a:solidFill>
            <a:schemeClr val="accent2"/>
          </a:solidFill>
          <a:ln w="19050">
            <a:solidFill>
              <a:schemeClr val="lt1"/>
            </a:solidFill>
          </a:ln>
          <a:effectLst/>
        </c:spPr>
        <c:marker>
          <c:symbol val="none"/>
        </c:marker>
      </c:pivotFmt>
      <c:pivotFmt>
        <c:idx val="33"/>
        <c:spPr>
          <a:solidFill>
            <a:schemeClr val="accent2"/>
          </a:solidFill>
          <a:ln w="19050">
            <a:solidFill>
              <a:schemeClr val="lt1"/>
            </a:solidFill>
          </a:ln>
          <a:effectLst/>
        </c:spPr>
      </c:pivotFmt>
      <c:pivotFmt>
        <c:idx val="34"/>
        <c:spPr>
          <a:solidFill>
            <a:schemeClr val="accent2"/>
          </a:solidFill>
          <a:ln w="19050">
            <a:solidFill>
              <a:schemeClr val="lt1"/>
            </a:solidFill>
          </a:ln>
          <a:effectLst/>
        </c:spPr>
      </c:pivotFmt>
      <c:pivotFmt>
        <c:idx val="35"/>
        <c:spPr>
          <a:solidFill>
            <a:schemeClr val="accent2"/>
          </a:solidFill>
          <a:ln w="19050">
            <a:solidFill>
              <a:schemeClr val="lt1"/>
            </a:solidFill>
          </a:ln>
          <a:effectLst/>
        </c:spPr>
      </c:pivotFmt>
      <c:pivotFmt>
        <c:idx val="36"/>
        <c:spPr>
          <a:solidFill>
            <a:schemeClr val="accent2"/>
          </a:solidFill>
          <a:ln w="19050">
            <a:solidFill>
              <a:schemeClr val="lt1"/>
            </a:solidFill>
          </a:ln>
          <a:effectLst/>
        </c:spPr>
      </c:pivotFmt>
      <c:pivotFmt>
        <c:idx val="37"/>
        <c:spPr>
          <a:solidFill>
            <a:schemeClr val="accent2"/>
          </a:solidFill>
          <a:ln w="19050">
            <a:solidFill>
              <a:schemeClr val="lt1"/>
            </a:solidFill>
          </a:ln>
          <a:effectLst/>
        </c:spPr>
      </c:pivotFmt>
      <c:pivotFmt>
        <c:idx val="38"/>
        <c:spPr>
          <a:solidFill>
            <a:schemeClr val="accent2"/>
          </a:solidFill>
          <a:ln w="19050">
            <a:solidFill>
              <a:schemeClr val="lt1"/>
            </a:solidFill>
          </a:ln>
          <a:effectLst/>
        </c:spPr>
      </c:pivotFmt>
      <c:pivotFmt>
        <c:idx val="39"/>
        <c:spPr>
          <a:solidFill>
            <a:schemeClr val="accent2"/>
          </a:solidFill>
          <a:ln w="19050">
            <a:solidFill>
              <a:schemeClr val="lt1"/>
            </a:solidFill>
          </a:ln>
          <a:effectLst/>
        </c:spPr>
      </c:pivotFmt>
      <c:pivotFmt>
        <c:idx val="40"/>
        <c:marker>
          <c:symbol val="none"/>
        </c:marker>
      </c:pivotFmt>
      <c:pivotFmt>
        <c:idx val="41"/>
        <c:spPr>
          <a:solidFill>
            <a:schemeClr val="accent2"/>
          </a:solidFill>
          <a:ln w="19050">
            <a:solidFill>
              <a:schemeClr val="lt1"/>
            </a:solidFill>
          </a:ln>
          <a:effectLst/>
        </c:spPr>
      </c:pivotFmt>
      <c:pivotFmt>
        <c:idx val="42"/>
        <c:spPr>
          <a:solidFill>
            <a:schemeClr val="accent4"/>
          </a:solidFill>
          <a:ln w="19050">
            <a:solidFill>
              <a:schemeClr val="lt1"/>
            </a:solidFill>
          </a:ln>
          <a:effectLst/>
        </c:spPr>
      </c:pivotFmt>
      <c:pivotFmt>
        <c:idx val="43"/>
        <c:spPr>
          <a:solidFill>
            <a:schemeClr val="accent6"/>
          </a:solidFill>
          <a:ln w="19050">
            <a:solidFill>
              <a:schemeClr val="lt1"/>
            </a:solidFill>
          </a:ln>
          <a:effectLst/>
        </c:spPr>
      </c:pivotFmt>
      <c:pivotFmt>
        <c:idx val="44"/>
        <c:spPr>
          <a:solidFill>
            <a:schemeClr val="accent2">
              <a:lumMod val="60000"/>
            </a:schemeClr>
          </a:solidFill>
          <a:ln w="19050">
            <a:solidFill>
              <a:schemeClr val="lt1"/>
            </a:solidFill>
          </a:ln>
          <a:effectLst/>
        </c:spPr>
      </c:pivotFmt>
      <c:pivotFmt>
        <c:idx val="45"/>
        <c:spPr>
          <a:solidFill>
            <a:schemeClr val="accent4">
              <a:lumMod val="60000"/>
            </a:schemeClr>
          </a:solidFill>
          <a:ln w="19050">
            <a:solidFill>
              <a:schemeClr val="lt1"/>
            </a:solidFill>
          </a:ln>
          <a:effectLst/>
        </c:spPr>
      </c:pivotFmt>
      <c:pivotFmt>
        <c:idx val="46"/>
        <c:spPr>
          <a:solidFill>
            <a:schemeClr val="accent6">
              <a:lumMod val="60000"/>
            </a:schemeClr>
          </a:solidFill>
          <a:ln w="19050">
            <a:solidFill>
              <a:schemeClr val="lt1"/>
            </a:solidFill>
          </a:ln>
          <a:effectLst/>
        </c:spPr>
      </c:pivotFmt>
      <c:pivotFmt>
        <c:idx val="47"/>
        <c:spPr>
          <a:solidFill>
            <a:schemeClr val="accent2">
              <a:lumMod val="80000"/>
              <a:lumOff val="20000"/>
            </a:schemeClr>
          </a:solidFill>
          <a:ln w="19050">
            <a:solidFill>
              <a:schemeClr val="lt1"/>
            </a:solidFill>
          </a:ln>
          <a:effectLst/>
        </c:spPr>
      </c:pivotFmt>
      <c:pivotFmt>
        <c:idx val="48"/>
        <c:marker>
          <c:symbol val="none"/>
        </c:marker>
      </c:pivotFmt>
      <c:pivotFmt>
        <c:idx val="49"/>
        <c:spPr>
          <a:solidFill>
            <a:schemeClr val="accent2"/>
          </a:solidFill>
          <a:ln w="19050">
            <a:solidFill>
              <a:schemeClr val="lt1"/>
            </a:solidFill>
          </a:ln>
          <a:effectLst/>
        </c:spPr>
      </c:pivotFmt>
      <c:pivotFmt>
        <c:idx val="50"/>
        <c:spPr>
          <a:solidFill>
            <a:schemeClr val="accent4"/>
          </a:solidFill>
          <a:ln w="19050">
            <a:solidFill>
              <a:schemeClr val="lt1"/>
            </a:solidFill>
          </a:ln>
          <a:effectLst/>
        </c:spPr>
      </c:pivotFmt>
      <c:pivotFmt>
        <c:idx val="51"/>
        <c:spPr>
          <a:solidFill>
            <a:schemeClr val="accent6"/>
          </a:solidFill>
          <a:ln w="19050">
            <a:solidFill>
              <a:schemeClr val="lt1"/>
            </a:solidFill>
          </a:ln>
          <a:effectLst/>
        </c:spPr>
      </c:pivotFmt>
      <c:pivotFmt>
        <c:idx val="52"/>
        <c:spPr>
          <a:solidFill>
            <a:schemeClr val="accent2">
              <a:lumMod val="60000"/>
            </a:schemeClr>
          </a:solidFill>
          <a:ln w="19050">
            <a:solidFill>
              <a:schemeClr val="lt1"/>
            </a:solidFill>
          </a:ln>
          <a:effectLst/>
        </c:spPr>
      </c:pivotFmt>
      <c:pivotFmt>
        <c:idx val="53"/>
        <c:spPr>
          <a:solidFill>
            <a:schemeClr val="accent4">
              <a:lumMod val="60000"/>
            </a:schemeClr>
          </a:solidFill>
          <a:ln w="19050">
            <a:solidFill>
              <a:schemeClr val="lt1"/>
            </a:solidFill>
          </a:ln>
          <a:effectLst/>
        </c:spPr>
      </c:pivotFmt>
      <c:pivotFmt>
        <c:idx val="54"/>
        <c:spPr>
          <a:solidFill>
            <a:schemeClr val="accent6">
              <a:lumMod val="60000"/>
            </a:schemeClr>
          </a:solidFill>
          <a:ln w="19050">
            <a:solidFill>
              <a:schemeClr val="lt1"/>
            </a:solidFill>
          </a:ln>
          <a:effectLst/>
        </c:spPr>
      </c:pivotFmt>
      <c:pivotFmt>
        <c:idx val="55"/>
        <c:spPr>
          <a:solidFill>
            <a:schemeClr val="accent2">
              <a:lumMod val="80000"/>
              <a:lumOff val="20000"/>
            </a:schemeClr>
          </a:solidFill>
          <a:ln w="19050">
            <a:solidFill>
              <a:schemeClr val="lt1"/>
            </a:solidFill>
          </a:ln>
          <a:effectLst/>
        </c:spPr>
      </c:pivotFmt>
    </c:pivotFmts>
    <c:plotArea>
      <c:layout/>
      <c:pieChart>
        <c:varyColors val="1"/>
        <c:ser>
          <c:idx val="0"/>
          <c:order val="0"/>
          <c:tx>
            <c:v>Total</c:v>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1-C514-4F11-921C-B999E459BDB7}"/>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C514-4F11-921C-B999E459BDB7}"/>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C514-4F11-921C-B999E459BDB7}"/>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C514-4F11-921C-B999E459BDB7}"/>
              </c:ext>
            </c:extLst>
          </c:dPt>
          <c:dPt>
            <c:idx val="4"/>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9-C514-4F11-921C-B999E459BDB7}"/>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B-C514-4F11-921C-B999E459BDB7}"/>
              </c:ext>
            </c:extLst>
          </c:dPt>
          <c:dPt>
            <c:idx val="6"/>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0D-C514-4F11-921C-B999E459BDB7}"/>
              </c:ext>
            </c:extLst>
          </c:dPt>
          <c:cat>
            <c:strLit>
              <c:ptCount val="7"/>
              <c:pt idx="0">
                <c:v>Bague's en or</c:v>
              </c:pt>
              <c:pt idx="1">
                <c:v>Ciselure</c:v>
              </c:pt>
              <c:pt idx="2">
                <c:v>Cleen Bijoux</c:v>
              </c:pt>
              <c:pt idx="3">
                <c:v>Directy Sarl</c:v>
              </c:pt>
              <c:pt idx="4">
                <c:v>Horlogerie Ceram</c:v>
              </c:pt>
              <c:pt idx="5">
                <c:v>Opale</c:v>
              </c:pt>
              <c:pt idx="6">
                <c:v>Perles parisiennes</c:v>
              </c:pt>
            </c:strLit>
          </c:cat>
          <c:val>
            <c:numLit>
              <c:formatCode>General</c:formatCode>
              <c:ptCount val="7"/>
              <c:pt idx="0">
                <c:v>1609600</c:v>
              </c:pt>
              <c:pt idx="1">
                <c:v>1228416</c:v>
              </c:pt>
              <c:pt idx="2">
                <c:v>381542.40000000002</c:v>
              </c:pt>
              <c:pt idx="3">
                <c:v>1880064</c:v>
              </c:pt>
              <c:pt idx="4">
                <c:v>346880</c:v>
              </c:pt>
              <c:pt idx="5">
                <c:v>574625.28000000003</c:v>
              </c:pt>
              <c:pt idx="6">
                <c:v>-129.28</c:v>
              </c:pt>
            </c:numLit>
          </c:val>
          <c:extLst>
            <c:ext xmlns:c16="http://schemas.microsoft.com/office/drawing/2014/chart" uri="{C3380CC4-5D6E-409C-BE32-E72D297353CC}">
              <c16:uniqueId val="{0000000E-C514-4F11-921C-B999E459BDB7}"/>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6"/>
          <c:order val="16"/>
          <c:tx>
            <c:v>CA HT Net</c:v>
          </c:tx>
          <c:spPr>
            <a:solidFill>
              <a:schemeClr val="accent4">
                <a:lumMod val="50000"/>
              </a:schemeClr>
            </a:solidFill>
            <a:ln>
              <a:noFill/>
            </a:ln>
            <a:effectLst/>
          </c:spPr>
          <c:invertIfNegative val="0"/>
          <c:cat>
            <c:strLit>
              <c:ptCount val="3"/>
              <c:pt idx="0">
                <c:v>1</c:v>
              </c:pt>
              <c:pt idx="1">
                <c:v>2</c:v>
              </c:pt>
              <c:pt idx="2">
                <c:v>3</c:v>
              </c:pt>
            </c:strLit>
          </c:cat>
          <c:val>
            <c:numLit>
              <c:formatCode>General</c:formatCode>
              <c:ptCount val="3"/>
              <c:pt idx="0">
                <c:v>291839.14</c:v>
              </c:pt>
              <c:pt idx="1">
                <c:v>8095.81</c:v>
              </c:pt>
              <c:pt idx="2">
                <c:v>2032.07</c:v>
              </c:pt>
            </c:numLit>
          </c:val>
          <c:extLst>
            <c:ext xmlns:c16="http://schemas.microsoft.com/office/drawing/2014/chart" uri="{C3380CC4-5D6E-409C-BE32-E72D297353CC}">
              <c16:uniqueId val="{00000000-44E2-4343-8F8B-47B010B36872}"/>
            </c:ext>
          </c:extLst>
        </c:ser>
        <c:dLbls>
          <c:showLegendKey val="0"/>
          <c:showVal val="0"/>
          <c:showCatName val="0"/>
          <c:showSerName val="0"/>
          <c:showPercent val="0"/>
          <c:showBubbleSize val="0"/>
        </c:dLbls>
        <c:gapWidth val="150"/>
        <c:axId val="246502528"/>
        <c:axId val="246510336"/>
        <c:extLst>
          <c:ext xmlns:c15="http://schemas.microsoft.com/office/drawing/2012/chart" uri="{02D57815-91ED-43cb-92C2-25804820EDAC}">
            <c15:filteredBarSeries>
              <c15:ser>
                <c:idx val="0"/>
                <c:order val="0"/>
                <c:tx>
                  <c:v>Consommables</c:v>
                </c:tx>
                <c:spPr>
                  <a:solidFill>
                    <a:schemeClr val="accent2"/>
                  </a:solidFill>
                  <a:ln>
                    <a:noFill/>
                  </a:ln>
                  <a:effectLst/>
                </c:spPr>
                <c:invertIfNegative val="0"/>
                <c:cat>
                  <c:strLit>
                    <c:ptCount val="1"/>
                  </c:strLit>
                </c:cat>
                <c:val>
                  <c:numLit>
                    <c:formatCode>General</c:formatCode>
                    <c:ptCount val="1"/>
                    <c:pt idx="0">
                      <c:v>0</c:v>
                    </c:pt>
                  </c:numLit>
                </c:val>
                <c:extLst>
                  <c:ext xmlns:c16="http://schemas.microsoft.com/office/drawing/2014/chart" uri="{C3380CC4-5D6E-409C-BE32-E72D297353CC}">
                    <c16:uniqueId val="{0000000B-2BB8-4286-907F-08DC07577E4A}"/>
                  </c:ext>
                </c:extLst>
              </c15:ser>
            </c15:filteredBarSeries>
            <c15:filteredBarSeries>
              <c15:ser>
                <c:idx val="1"/>
                <c:order val="1"/>
                <c:tx>
                  <c:v>Cycle</c:v>
                </c:tx>
                <c:spPr>
                  <a:solidFill>
                    <a:schemeClr val="accent4"/>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C-2BB8-4286-907F-08DC07577E4A}"/>
                  </c:ext>
                </c:extLst>
              </c15:ser>
            </c15:filteredBarSeries>
            <c15:filteredBarSeries>
              <c15:ser>
                <c:idx val="2"/>
                <c:order val="2"/>
                <c:tx>
                  <c:v>Logiciel</c:v>
                </c:tx>
                <c:spPr>
                  <a:solidFill>
                    <a:schemeClr val="accent6"/>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D-2BB8-4286-907F-08DC07577E4A}"/>
                  </c:ext>
                </c:extLst>
              </c15:ser>
            </c15:filteredBarSeries>
            <c15:filteredBarSeries>
              <c15:ser>
                <c:idx val="3"/>
                <c:order val="3"/>
                <c:tx>
                  <c:v>Matériel informatique</c:v>
                </c:tx>
                <c:spPr>
                  <a:solidFill>
                    <a:schemeClr val="accent2">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E-2BB8-4286-907F-08DC07577E4A}"/>
                  </c:ext>
                </c:extLst>
              </c15:ser>
            </c15:filteredBarSeries>
            <c15:filteredBarSeries>
              <c15:ser>
                <c:idx val="4"/>
                <c:order val="4"/>
                <c:tx>
                  <c:v>Services</c:v>
                </c:tx>
                <c:spPr>
                  <a:solidFill>
                    <a:schemeClr val="accent4">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F-2BB8-4286-907F-08DC07577E4A}"/>
                  </c:ext>
                </c:extLst>
              </c15:ser>
            </c15:filteredBarSeries>
            <c15:filteredBarSeries>
              <c15:ser>
                <c:idx val="5"/>
                <c:order val="5"/>
                <c:tx>
                  <c:v>Intitulé de CONTREMARQ</c:v>
                </c:tx>
                <c:spPr>
                  <a:solidFill>
                    <a:schemeClr val="accent6">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0-2BB8-4286-907F-08DC07577E4A}"/>
                  </c:ext>
                </c:extLst>
              </c15:ser>
            </c15:filteredBarSeries>
            <c15:filteredBarSeries>
              <c15:ser>
                <c:idx val="6"/>
                <c:order val="6"/>
                <c:tx>
                  <c:v>Intitulé de MATCS</c:v>
                </c:tx>
                <c:spPr>
                  <a:solidFill>
                    <a:schemeClr val="accent2">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1-2BB8-4286-907F-08DC07577E4A}"/>
                  </c:ext>
                </c:extLst>
              </c15:ser>
            </c15:filteredBarSeries>
            <c15:filteredBarSeries>
              <c15:ser>
                <c:idx val="7"/>
                <c:order val="7"/>
                <c:tx>
                  <c:v>Intitulé de MATE</c:v>
                </c:tx>
                <c:spPr>
                  <a:solidFill>
                    <a:schemeClr val="accent4">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2-2BB8-4286-907F-08DC07577E4A}"/>
                  </c:ext>
                </c:extLst>
              </c15:ser>
            </c15:filteredBarSeries>
            <c15:filteredBarSeries>
              <c15:ser>
                <c:idx val="8"/>
                <c:order val="8"/>
                <c:tx>
                  <c:v>Intitulé de MATECS</c:v>
                </c:tx>
                <c:spPr>
                  <a:solidFill>
                    <a:schemeClr val="accent6">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3-2BB8-4286-907F-08DC07577E4A}"/>
                  </c:ext>
                </c:extLst>
              </c15:ser>
            </c15:filteredBarSeries>
            <c15:filteredBarSeries>
              <c15:ser>
                <c:idx val="9"/>
                <c:order val="9"/>
                <c:tx>
                  <c:v>Intitulé de MATSAV</c:v>
                </c:tx>
                <c:spPr>
                  <a:solidFill>
                    <a:schemeClr val="accent2">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4-2BB8-4286-907F-08DC07577E4A}"/>
                  </c:ext>
                </c:extLst>
              </c15:ser>
            </c15:filteredBarSeries>
            <c15:filteredBarSeries>
              <c15:ser>
                <c:idx val="10"/>
                <c:order val="10"/>
                <c:tx>
                  <c:v>Intitulé de MATVDIV</c:v>
                </c:tx>
                <c:spPr>
                  <a:solidFill>
                    <a:schemeClr val="accent4">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5-2BB8-4286-907F-08DC07577E4A}"/>
                  </c:ext>
                </c:extLst>
              </c15:ser>
            </c15:filteredBarSeries>
            <c15:filteredBarSeries>
              <c15:ser>
                <c:idx val="11"/>
                <c:order val="11"/>
                <c:tx>
                  <c:v>Intitulé de MOSAV</c:v>
                </c:tx>
                <c:spPr>
                  <a:solidFill>
                    <a:schemeClr val="accent6">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6-2BB8-4286-907F-08DC07577E4A}"/>
                  </c:ext>
                </c:extLst>
              </c15:ser>
            </c15:filteredBarSeries>
            <c15:filteredBarSeries>
              <c15:ser>
                <c:idx val="12"/>
                <c:order val="12"/>
                <c:tx>
                  <c:v>Intitulé de MSLOC</c:v>
                </c:tx>
                <c:spPr>
                  <a:solidFill>
                    <a:schemeClr val="accent2">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7-2BB8-4286-907F-08DC07577E4A}"/>
                  </c:ext>
                </c:extLst>
              </c15:ser>
            </c15:filteredBarSeries>
            <c15:filteredBarSeries>
              <c15:ser>
                <c:idx val="13"/>
                <c:order val="13"/>
                <c:tx>
                  <c:v>Intitulé de ZESCOMPT</c:v>
                </c:tx>
                <c:spPr>
                  <a:solidFill>
                    <a:schemeClr val="accent4">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8-2BB8-4286-907F-08DC07577E4A}"/>
                  </c:ext>
                </c:extLst>
              </c15:ser>
            </c15:filteredBarSeries>
            <c15:filteredBarSeries>
              <c15:ser>
                <c:idx val="14"/>
                <c:order val="14"/>
                <c:tx>
                  <c:v>Intitulé de SIT</c:v>
                </c:tx>
                <c:spPr>
                  <a:solidFill>
                    <a:schemeClr val="accent6">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9-2BB8-4286-907F-08DC07577E4A}"/>
                  </c:ext>
                </c:extLst>
              </c15:ser>
            </c15:filteredBarSeries>
            <c15:filteredBarSeries>
              <c15:ser>
                <c:idx val="15"/>
                <c:order val="15"/>
                <c:tx>
                  <c:v>Intitulé de ZRG</c:v>
                </c:tx>
                <c:spPr>
                  <a:solidFill>
                    <a:schemeClr val="accent2">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A-2BB8-4286-907F-08DC07577E4A}"/>
                  </c:ext>
                </c:extLst>
              </c15:ser>
            </c15:filteredBarSeries>
          </c:ext>
        </c:extLst>
      </c:barChart>
      <c:catAx>
        <c:axId val="246502528"/>
        <c:scaling>
          <c:orientation val="minMax"/>
        </c:scaling>
        <c:delete val="0"/>
        <c:axPos val="b"/>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46510336"/>
        <c:crosses val="autoZero"/>
        <c:auto val="1"/>
        <c:lblAlgn val="ctr"/>
        <c:lblOffset val="100"/>
        <c:noMultiLvlLbl val="0"/>
      </c:catAx>
      <c:valAx>
        <c:axId val="246510336"/>
        <c:scaling>
          <c:orientation val="minMax"/>
        </c:scaling>
        <c:delete val="0"/>
        <c:axPos val="l"/>
        <c:numFmt formatCode="#,##0"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246502528"/>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0"/>
    <c:dispBlanksAs val="gap"/>
    <c:showDLblsOverMax val="0"/>
  </c:chart>
  <c:spPr>
    <a:solidFill>
      <a:schemeClr val="bg1"/>
    </a:solidFill>
    <a:ln w="6350" cap="flat" cmpd="sng" algn="ctr">
      <a:solidFill>
        <a:srgbClr val="638EC6"/>
      </a:solid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1"/>
          <c:tx>
            <c:v>Qté Vendues</c:v>
          </c:tx>
          <c:dPt>
            <c:idx val="0"/>
            <c:bubble3D val="0"/>
            <c:spPr>
              <a:solidFill>
                <a:schemeClr val="accent2"/>
              </a:solidFill>
              <a:ln>
                <a:noFill/>
              </a:ln>
              <a:effectLst/>
            </c:spPr>
            <c:extLst>
              <c:ext xmlns:c16="http://schemas.microsoft.com/office/drawing/2014/chart" uri="{C3380CC4-5D6E-409C-BE32-E72D297353CC}">
                <c16:uniqueId val="{00000001-9A18-4CA0-B001-A87B1527BC30}"/>
              </c:ext>
            </c:extLst>
          </c:dPt>
          <c:dPt>
            <c:idx val="1"/>
            <c:bubble3D val="0"/>
            <c:spPr>
              <a:solidFill>
                <a:schemeClr val="accent4"/>
              </a:solidFill>
              <a:ln>
                <a:noFill/>
              </a:ln>
              <a:effectLst/>
            </c:spPr>
            <c:extLst>
              <c:ext xmlns:c16="http://schemas.microsoft.com/office/drawing/2014/chart" uri="{C3380CC4-5D6E-409C-BE32-E72D297353CC}">
                <c16:uniqueId val="{00000003-9A18-4CA0-B001-A87B1527BC30}"/>
              </c:ext>
            </c:extLst>
          </c:dPt>
          <c:dPt>
            <c:idx val="2"/>
            <c:bubble3D val="0"/>
            <c:spPr>
              <a:solidFill>
                <a:schemeClr val="accent6"/>
              </a:solidFill>
              <a:ln>
                <a:noFill/>
              </a:ln>
              <a:effectLst/>
            </c:spPr>
            <c:extLst>
              <c:ext xmlns:c16="http://schemas.microsoft.com/office/drawing/2014/chart" uri="{C3380CC4-5D6E-409C-BE32-E72D297353CC}">
                <c16:uniqueId val="{00000005-9A18-4CA0-B001-A87B1527BC30}"/>
              </c:ext>
            </c:extLst>
          </c:dPt>
          <c:dPt>
            <c:idx val="3"/>
            <c:bubble3D val="0"/>
            <c:spPr>
              <a:solidFill>
                <a:schemeClr val="accent2">
                  <a:lumMod val="60000"/>
                </a:schemeClr>
              </a:solidFill>
              <a:ln>
                <a:noFill/>
              </a:ln>
              <a:effectLst/>
            </c:spPr>
            <c:extLst>
              <c:ext xmlns:c16="http://schemas.microsoft.com/office/drawing/2014/chart" uri="{C3380CC4-5D6E-409C-BE32-E72D297353CC}">
                <c16:uniqueId val="{00000007-9A18-4CA0-B001-A87B1527BC30}"/>
              </c:ext>
            </c:extLst>
          </c:dPt>
          <c:dPt>
            <c:idx val="4"/>
            <c:bubble3D val="0"/>
            <c:spPr>
              <a:solidFill>
                <a:schemeClr val="accent4">
                  <a:lumMod val="60000"/>
                </a:schemeClr>
              </a:solidFill>
              <a:ln>
                <a:noFill/>
              </a:ln>
              <a:effectLst/>
            </c:spPr>
            <c:extLst>
              <c:ext xmlns:c16="http://schemas.microsoft.com/office/drawing/2014/chart" uri="{C3380CC4-5D6E-409C-BE32-E72D297353CC}">
                <c16:uniqueId val="{00000009-9A18-4CA0-B001-A87B1527BC30}"/>
              </c:ext>
            </c:extLst>
          </c:dPt>
          <c:dPt>
            <c:idx val="5"/>
            <c:bubble3D val="0"/>
            <c:spPr>
              <a:solidFill>
                <a:schemeClr val="accent6">
                  <a:lumMod val="60000"/>
                </a:schemeClr>
              </a:solidFill>
              <a:ln>
                <a:noFill/>
              </a:ln>
              <a:effectLst/>
            </c:spPr>
            <c:extLst>
              <c:ext xmlns:c16="http://schemas.microsoft.com/office/drawing/2014/chart" uri="{C3380CC4-5D6E-409C-BE32-E72D297353CC}">
                <c16:uniqueId val="{0000000B-9A18-4CA0-B001-A87B1527BC30}"/>
              </c:ext>
            </c:extLst>
          </c:dPt>
          <c:dPt>
            <c:idx val="6"/>
            <c:bubble3D val="0"/>
            <c:spPr>
              <a:solidFill>
                <a:schemeClr val="accent2">
                  <a:lumMod val="80000"/>
                  <a:lumOff val="20000"/>
                </a:schemeClr>
              </a:solidFill>
              <a:ln>
                <a:noFill/>
              </a:ln>
              <a:effectLst/>
            </c:spPr>
            <c:extLst>
              <c:ext xmlns:c16="http://schemas.microsoft.com/office/drawing/2014/chart" uri="{C3380CC4-5D6E-409C-BE32-E72D297353CC}">
                <c16:uniqueId val="{0000000D-9A18-4CA0-B001-A87B1527BC30}"/>
              </c:ext>
            </c:extLst>
          </c:dPt>
          <c:cat>
            <c:strLit>
              <c:ptCount val="7"/>
              <c:pt idx="0">
                <c:v>CEE</c:v>
              </c:pt>
              <c:pt idx="1">
                <c:v>Centre</c:v>
              </c:pt>
              <c:pt idx="2">
                <c:v>Est</c:v>
              </c:pt>
              <c:pt idx="3">
                <c:v>Hors CEE</c:v>
              </c:pt>
              <c:pt idx="4">
                <c:v>Nord</c:v>
              </c:pt>
              <c:pt idx="5">
                <c:v>Ouest</c:v>
              </c:pt>
              <c:pt idx="6">
                <c:v>Sud</c:v>
              </c:pt>
            </c:strLit>
          </c:cat>
          <c:val>
            <c:numLit>
              <c:formatCode>General</c:formatCode>
              <c:ptCount val="7"/>
              <c:pt idx="0">
                <c:v>21</c:v>
              </c:pt>
              <c:pt idx="1">
                <c:v>71</c:v>
              </c:pt>
              <c:pt idx="2">
                <c:v>19</c:v>
              </c:pt>
              <c:pt idx="3">
                <c:v>11</c:v>
              </c:pt>
              <c:pt idx="4">
                <c:v>25</c:v>
              </c:pt>
              <c:pt idx="5">
                <c:v>15</c:v>
              </c:pt>
              <c:pt idx="6">
                <c:v>31</c:v>
              </c:pt>
            </c:numLit>
          </c:val>
          <c:extLst>
            <c:ext xmlns:c16="http://schemas.microsoft.com/office/drawing/2014/chart" uri="{C3380CC4-5D6E-409C-BE32-E72D297353CC}">
              <c16:uniqueId val="{00000000-C35F-47E1-A951-D8E63877529E}"/>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v>Quantité</c:v>
                </c:tx>
                <c:dPt>
                  <c:idx val="0"/>
                  <c:bubble3D val="0"/>
                  <c:spPr>
                    <a:solidFill>
                      <a:schemeClr val="accent2"/>
                    </a:solidFill>
                    <a:ln>
                      <a:noFill/>
                    </a:ln>
                    <a:effectLst/>
                  </c:spPr>
                  <c:extLst>
                    <c:ext xmlns:c16="http://schemas.microsoft.com/office/drawing/2014/chart" uri="{C3380CC4-5D6E-409C-BE32-E72D297353CC}">
                      <c16:uniqueId val="{0000000F-9A18-4CA0-B001-A87B1527BC30}"/>
                    </c:ext>
                  </c:extLst>
                </c:dPt>
                <c:cat>
                  <c:strLit>
                    <c:ptCount val="1"/>
                  </c:strLit>
                </c:cat>
                <c:val>
                  <c:numLit>
                    <c:formatCode>General</c:formatCode>
                    <c:ptCount val="1"/>
                    <c:pt idx="0">
                      <c:v>0</c:v>
                    </c:pt>
                  </c:numLit>
                </c:val>
                <c:extLst>
                  <c:ext xmlns:c16="http://schemas.microsoft.com/office/drawing/2014/chart" uri="{C3380CC4-5D6E-409C-BE32-E72D297353CC}">
                    <c16:uniqueId val="{00000001-C35F-47E1-A951-D8E63877529E}"/>
                  </c:ext>
                </c:extLst>
              </c15:ser>
            </c15:filteredPieSeries>
          </c:ext>
        </c:extLst>
      </c:pieChart>
      <c:spPr>
        <a:noFill/>
        <a:ln>
          <a:noFill/>
        </a:ln>
        <a:effectLst/>
      </c:spPr>
    </c:plotArea>
    <c:legend>
      <c:legendPos val="r"/>
      <c:layout>
        <c:manualLayout>
          <c:xMode val="edge"/>
          <c:yMode val="edge"/>
          <c:x val="0.67779107611548595"/>
          <c:y val="0.65715112713714496"/>
          <c:w val="0.25109781277340298"/>
          <c:h val="0.300443005371991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0"/>
    <c:dispBlanksAs val="gap"/>
    <c:showDLblsOverMax val="0"/>
  </c:chart>
  <c:spPr>
    <a:solidFill>
      <a:schemeClr val="bg1"/>
    </a:solidFill>
    <a:ln w="6350" cap="flat" cmpd="sng" algn="ctr">
      <a:solidFill>
        <a:srgbClr val="638EC6"/>
      </a:solidFill>
      <a:prstDash val="solid"/>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v>CA HT Net</c:v>
          </c:tx>
          <c:spPr>
            <a:solidFill>
              <a:srgbClr val="01B8AA"/>
            </a:solidFill>
          </c:spPr>
          <c:cat>
            <c:strLit>
              <c:ptCount val="2"/>
              <c:pt idx="0">
                <c:v>1</c:v>
              </c:pt>
              <c:pt idx="1">
                <c:v>2</c:v>
              </c:pt>
            </c:strLit>
          </c:cat>
          <c:val>
            <c:numLit>
              <c:formatCode>General</c:formatCode>
              <c:ptCount val="2"/>
              <c:pt idx="0">
                <c:v>65265.3</c:v>
              </c:pt>
              <c:pt idx="1">
                <c:v>6453.17</c:v>
              </c:pt>
            </c:numLit>
          </c:val>
          <c:extLst>
            <c:ext xmlns:c16="http://schemas.microsoft.com/office/drawing/2014/chart" uri="{C3380CC4-5D6E-409C-BE32-E72D297353CC}">
              <c16:uniqueId val="{00000000-04A7-4D4E-B07B-D55AB64972C0}"/>
            </c:ext>
          </c:extLst>
        </c:ser>
        <c:dLbls>
          <c:showLegendKey val="0"/>
          <c:showVal val="0"/>
          <c:showCatName val="0"/>
          <c:showSerName val="0"/>
          <c:showPercent val="0"/>
          <c:showBubbleSize val="0"/>
        </c:dLbls>
        <c:axId val="248814592"/>
        <c:axId val="248824576"/>
      </c:areaChart>
      <c:catAx>
        <c:axId val="248814592"/>
        <c:scaling>
          <c:orientation val="minMax"/>
        </c:scaling>
        <c:delete val="0"/>
        <c:axPos val="b"/>
        <c:numFmt formatCode="General" sourceLinked="1"/>
        <c:majorTickMark val="out"/>
        <c:minorTickMark val="none"/>
        <c:tickLblPos val="nextTo"/>
        <c:crossAx val="248824576"/>
        <c:crosses val="autoZero"/>
        <c:auto val="1"/>
        <c:lblAlgn val="ctr"/>
        <c:lblOffset val="100"/>
        <c:noMultiLvlLbl val="0"/>
      </c:catAx>
      <c:valAx>
        <c:axId val="248824576"/>
        <c:scaling>
          <c:orientation val="minMax"/>
        </c:scaling>
        <c:delete val="0"/>
        <c:axPos val="l"/>
        <c:majorGridlines/>
        <c:numFmt formatCode="General" sourceLinked="1"/>
        <c:majorTickMark val="out"/>
        <c:minorTickMark val="none"/>
        <c:tickLblPos val="nextTo"/>
        <c:crossAx val="248814592"/>
        <c:crosses val="autoZero"/>
        <c:crossBetween val="midCat"/>
      </c:valAx>
    </c:plotArea>
    <c:plotVisOnly val="0"/>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CA HT Net</c:v>
          </c:tx>
          <c:spPr>
            <a:solidFill>
              <a:srgbClr val="01B8AA"/>
            </a:solidFill>
          </c:spPr>
          <c:invertIfNegative val="0"/>
          <c:cat>
            <c:strLit>
              <c:ptCount val="3"/>
              <c:pt idx="0">
                <c:v>PANDAN    Tiffany</c:v>
              </c:pt>
              <c:pt idx="1">
                <c:v>GENDRON    Bernard</c:v>
              </c:pt>
              <c:pt idx="2">
                <c:v>RANDOR    Rémi</c:v>
              </c:pt>
            </c:strLit>
          </c:cat>
          <c:val>
            <c:numLit>
              <c:formatCode>General</c:formatCode>
              <c:ptCount val="3"/>
              <c:pt idx="0">
                <c:v>18935.32</c:v>
              </c:pt>
              <c:pt idx="1">
                <c:v>24522.29</c:v>
              </c:pt>
              <c:pt idx="2">
                <c:v>28260.86</c:v>
              </c:pt>
            </c:numLit>
          </c:val>
          <c:extLst>
            <c:ext xmlns:c16="http://schemas.microsoft.com/office/drawing/2014/chart" uri="{C3380CC4-5D6E-409C-BE32-E72D297353CC}">
              <c16:uniqueId val="{00000000-9429-44FE-938F-FB28E2AB85A4}"/>
            </c:ext>
          </c:extLst>
        </c:ser>
        <c:dLbls>
          <c:showLegendKey val="0"/>
          <c:showVal val="0"/>
          <c:showCatName val="0"/>
          <c:showSerName val="0"/>
          <c:showPercent val="0"/>
          <c:showBubbleSize val="0"/>
        </c:dLbls>
        <c:gapWidth val="150"/>
        <c:axId val="374693248"/>
        <c:axId val="363727872"/>
      </c:barChart>
      <c:valAx>
        <c:axId val="363727872"/>
        <c:scaling>
          <c:orientation val="minMax"/>
        </c:scaling>
        <c:delete val="0"/>
        <c:axPos val="b"/>
        <c:majorGridlines/>
        <c:numFmt formatCode="General" sourceLinked="1"/>
        <c:majorTickMark val="out"/>
        <c:minorTickMark val="none"/>
        <c:tickLblPos val="nextTo"/>
        <c:crossAx val="374693248"/>
        <c:crosses val="autoZero"/>
        <c:crossBetween val="between"/>
      </c:valAx>
      <c:catAx>
        <c:axId val="374693248"/>
        <c:scaling>
          <c:orientation val="minMax"/>
        </c:scaling>
        <c:delete val="0"/>
        <c:axPos val="l"/>
        <c:numFmt formatCode="General" sourceLinked="1"/>
        <c:majorTickMark val="out"/>
        <c:minorTickMark val="none"/>
        <c:tickLblPos val="nextTo"/>
        <c:crossAx val="363727872"/>
        <c:crosses val="autoZero"/>
        <c:auto val="1"/>
        <c:lblAlgn val="ctr"/>
        <c:lblOffset val="100"/>
        <c:noMultiLvlLbl val="0"/>
      </c:catAx>
    </c:plotArea>
    <c:plotVisOnly val="0"/>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15920232193206E-2"/>
          <c:y val="2.5700277048702199E-2"/>
          <c:w val="0.89671991868068501"/>
          <c:h val="0.88264047261650902"/>
        </c:manualLayout>
      </c:layout>
      <c:barChart>
        <c:barDir val="col"/>
        <c:grouping val="stacked"/>
        <c:varyColors val="0"/>
        <c:ser>
          <c:idx val="46"/>
          <c:order val="46"/>
          <c:tx>
            <c:v>GENDRON    Bernard</c:v>
          </c:tx>
          <c:spPr>
            <a:solidFill>
              <a:schemeClr val="accent5">
                <a:lumMod val="70000"/>
              </a:schemeClr>
            </a:solidFill>
            <a:ln>
              <a:noFill/>
            </a:ln>
            <a:effectLst/>
          </c:spPr>
          <c:invertIfNegative val="0"/>
          <c:cat>
            <c:strLit>
              <c:ptCount val="2"/>
              <c:pt idx="0">
                <c:v>1</c:v>
              </c:pt>
              <c:pt idx="1">
                <c:v>2</c:v>
              </c:pt>
            </c:strLit>
          </c:cat>
          <c:val>
            <c:numLit>
              <c:formatCode>General</c:formatCode>
              <c:ptCount val="2"/>
              <c:pt idx="0">
                <c:v>19830</c:v>
              </c:pt>
              <c:pt idx="1">
                <c:v>4939.25</c:v>
              </c:pt>
            </c:numLit>
          </c:val>
          <c:extLst xmlns:c15="http://schemas.microsoft.com/office/drawing/2012/chart">
            <c:ext xmlns:c16="http://schemas.microsoft.com/office/drawing/2014/chart" uri="{C3380CC4-5D6E-409C-BE32-E72D297353CC}">
              <c16:uniqueId val="{00000034-5D15-4B59-97CB-4F0E42B09214}"/>
            </c:ext>
          </c:extLst>
        </c:ser>
        <c:ser>
          <c:idx val="48"/>
          <c:order val="48"/>
          <c:tx>
            <c:v>PANDAN    Tiffany</c:v>
          </c:tx>
          <c:spPr>
            <a:solidFill>
              <a:schemeClr val="accent1">
                <a:lumMod val="50000"/>
                <a:lumOff val="50000"/>
              </a:schemeClr>
            </a:solidFill>
            <a:ln>
              <a:noFill/>
            </a:ln>
            <a:effectLst/>
          </c:spPr>
          <c:invertIfNegative val="0"/>
          <c:cat>
            <c:strLit>
              <c:ptCount val="2"/>
              <c:pt idx="0">
                <c:v>1</c:v>
              </c:pt>
              <c:pt idx="1">
                <c:v>2</c:v>
              </c:pt>
            </c:strLit>
          </c:cat>
          <c:val>
            <c:numLit>
              <c:formatCode>General</c:formatCode>
              <c:ptCount val="2"/>
              <c:pt idx="0">
                <c:v>18935.32</c:v>
              </c:pt>
              <c:pt idx="1">
                <c:v>0</c:v>
              </c:pt>
            </c:numLit>
          </c:val>
          <c:extLst xmlns:c15="http://schemas.microsoft.com/office/drawing/2012/chart">
            <c:ext xmlns:c16="http://schemas.microsoft.com/office/drawing/2014/chart" uri="{C3380CC4-5D6E-409C-BE32-E72D297353CC}">
              <c16:uniqueId val="{00000036-5D15-4B59-97CB-4F0E42B09214}"/>
            </c:ext>
          </c:extLst>
        </c:ser>
        <c:ser>
          <c:idx val="49"/>
          <c:order val="49"/>
          <c:tx>
            <c:v>RANDOR    Rémi</c:v>
          </c:tx>
          <c:spPr>
            <a:solidFill>
              <a:schemeClr val="accent2">
                <a:lumMod val="50000"/>
                <a:lumOff val="50000"/>
              </a:schemeClr>
            </a:solidFill>
            <a:ln>
              <a:noFill/>
            </a:ln>
            <a:effectLst/>
          </c:spPr>
          <c:invertIfNegative val="0"/>
          <c:cat>
            <c:strLit>
              <c:ptCount val="2"/>
              <c:pt idx="0">
                <c:v>1</c:v>
              </c:pt>
              <c:pt idx="1">
                <c:v>2</c:v>
              </c:pt>
            </c:strLit>
          </c:cat>
          <c:val>
            <c:numLit>
              <c:formatCode>General</c:formatCode>
              <c:ptCount val="2"/>
              <c:pt idx="0">
                <c:v>26500</c:v>
              </c:pt>
              <c:pt idx="1">
                <c:v>2001</c:v>
              </c:pt>
            </c:numLit>
          </c:val>
          <c:extLst xmlns:c15="http://schemas.microsoft.com/office/drawing/2012/chart">
            <c:ext xmlns:c16="http://schemas.microsoft.com/office/drawing/2014/chart" uri="{C3380CC4-5D6E-409C-BE32-E72D297353CC}">
              <c16:uniqueId val="{00000037-5D15-4B59-97CB-4F0E42B09214}"/>
            </c:ext>
          </c:extLst>
        </c:ser>
        <c:dLbls>
          <c:showLegendKey val="0"/>
          <c:showVal val="0"/>
          <c:showCatName val="0"/>
          <c:showSerName val="0"/>
          <c:showPercent val="0"/>
          <c:showBubbleSize val="0"/>
        </c:dLbls>
        <c:gapWidth val="150"/>
        <c:overlap val="100"/>
        <c:axId val="384497536"/>
        <c:axId val="384501248"/>
        <c:extLst>
          <c:ext xmlns:c15="http://schemas.microsoft.com/office/drawing/2012/chart" uri="{02D57815-91ED-43cb-92C2-25804820EDAC}">
            <c15:filteredBarSeries>
              <c15:ser>
                <c:idx val="0"/>
                <c:order val="0"/>
                <c:tx>
                  <c:v>ALSUGUREN Edouard</c:v>
                </c:tx>
                <c:spPr>
                  <a:solidFill>
                    <a:schemeClr val="accent1"/>
                  </a:solidFill>
                  <a:ln>
                    <a:noFill/>
                  </a:ln>
                  <a:effectLst/>
                </c:spPr>
                <c:invertIfNegative val="0"/>
                <c:cat>
                  <c:strLit>
                    <c:ptCount val="1"/>
                  </c:strLit>
                </c:cat>
                <c:val>
                  <c:numLit>
                    <c:formatCode>General</c:formatCode>
                    <c:ptCount val="1"/>
                    <c:pt idx="0">
                      <c:v>0</c:v>
                    </c:pt>
                  </c:numLit>
                </c:val>
                <c:extLst>
                  <c:ext xmlns:c16="http://schemas.microsoft.com/office/drawing/2014/chart" uri="{C3380CC4-5D6E-409C-BE32-E72D297353CC}">
                    <c16:uniqueId val="{00000006-5D15-4B59-97CB-4F0E42B09214}"/>
                  </c:ext>
                </c:extLst>
              </c15:ser>
            </c15:filteredBarSeries>
            <c15:filteredBarSeries>
              <c15:ser>
                <c:idx val="1"/>
                <c:order val="1"/>
                <c:tx>
                  <c:v>ANTONIETTI Marcello</c:v>
                </c:tx>
                <c:spPr>
                  <a:solidFill>
                    <a:schemeClr val="accent2"/>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7-5D15-4B59-97CB-4F0E42B09214}"/>
                  </c:ext>
                </c:extLst>
              </c15:ser>
            </c15:filteredBarSeries>
            <c15:filteredBarSeries>
              <c15:ser>
                <c:idx val="2"/>
                <c:order val="2"/>
                <c:tx>
                  <c:v>BOLTON Kenneth</c:v>
                </c:tx>
                <c:spPr>
                  <a:solidFill>
                    <a:schemeClr val="accent3"/>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8-5D15-4B59-97CB-4F0E42B09214}"/>
                  </c:ext>
                </c:extLst>
              </c15:ser>
            </c15:filteredBarSeries>
            <c15:filteredBarSeries>
              <c15:ser>
                <c:idx val="3"/>
                <c:order val="3"/>
                <c:tx>
                  <c:v>Commercial</c:v>
                </c:tx>
                <c:spPr>
                  <a:solidFill>
                    <a:schemeClr val="accent4"/>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9-5D15-4B59-97CB-4F0E42B09214}"/>
                  </c:ext>
                </c:extLst>
              </c15:ser>
            </c15:filteredBarSeries>
            <c15:filteredBarSeries>
              <c15:ser>
                <c:idx val="4"/>
                <c:order val="4"/>
                <c:tx>
                  <c:v>DUCHAUSSOY Pierre</c:v>
                </c:tx>
                <c:spPr>
                  <a:solidFill>
                    <a:schemeClr val="accent5"/>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A-5D15-4B59-97CB-4F0E42B09214}"/>
                  </c:ext>
                </c:extLst>
              </c15:ser>
            </c15:filteredBarSeries>
            <c15:filteredBarSeries>
              <c15:ser>
                <c:idx val="5"/>
                <c:order val="5"/>
                <c:tx>
                  <c:v>ERP</c:v>
                </c:tx>
                <c:spPr>
                  <a:solidFill>
                    <a:schemeClr val="accent6"/>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B-5D15-4B59-97CB-4F0E42B09214}"/>
                  </c:ext>
                </c:extLst>
              </c15:ser>
            </c15:filteredBarSeries>
            <c15:filteredBarSeries>
              <c15:ser>
                <c:idx val="6"/>
                <c:order val="6"/>
                <c:tx>
                  <c:v>HEBERT Eric</c:v>
                </c:tx>
                <c:spPr>
                  <a:solidFill>
                    <a:schemeClr val="accent1">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C-5D15-4B59-97CB-4F0E42B09214}"/>
                  </c:ext>
                </c:extLst>
              </c15:ser>
            </c15:filteredBarSeries>
            <c15:filteredBarSeries>
              <c15:ser>
                <c:idx val="7"/>
                <c:order val="7"/>
                <c:tx>
                  <c:v>PANIS Lucien</c:v>
                </c:tx>
                <c:spPr>
                  <a:solidFill>
                    <a:schemeClr val="accent2">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D-5D15-4B59-97CB-4F0E42B09214}"/>
                  </c:ext>
                </c:extLst>
              </c15:ser>
            </c15:filteredBarSeries>
            <c15:filteredBarSeries>
              <c15:ser>
                <c:idx val="8"/>
                <c:order val="8"/>
                <c:tx>
                  <c:v>SCOTT Walter</c:v>
                </c:tx>
                <c:spPr>
                  <a:solidFill>
                    <a:schemeClr val="accent3">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E-5D15-4B59-97CB-4F0E42B09214}"/>
                  </c:ext>
                </c:extLst>
              </c15:ser>
            </c15:filteredBarSeries>
            <c15:filteredBarSeries>
              <c15:ser>
                <c:idx val="9"/>
                <c:order val="9"/>
                <c:tx>
                  <c:v/>
                </c:tx>
                <c:spPr>
                  <a:solidFill>
                    <a:schemeClr val="accent4">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F-5D15-4B59-97CB-4F0E42B09214}"/>
                  </c:ext>
                </c:extLst>
              </c15:ser>
            </c15:filteredBarSeries>
            <c15:filteredBarSeries>
              <c15:ser>
                <c:idx val="10"/>
                <c:order val="10"/>
                <c:tx>
                  <c:v>APOGEA    *** non affecté ***</c:v>
                </c:tx>
                <c:spPr>
                  <a:solidFill>
                    <a:schemeClr val="accent5">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0-5D15-4B59-97CB-4F0E42B09214}"/>
                  </c:ext>
                </c:extLst>
              </c15:ser>
            </c15:filteredBarSeries>
            <c15:filteredBarSeries>
              <c15:ser>
                <c:idx val="11"/>
                <c:order val="11"/>
                <c:tx>
                  <c:v>APOGEA    APOGEA</c:v>
                </c:tx>
                <c:spPr>
                  <a:solidFill>
                    <a:schemeClr val="accent6">
                      <a:lumMod val="6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1-5D15-4B59-97CB-4F0E42B09214}"/>
                  </c:ext>
                </c:extLst>
              </c15:ser>
            </c15:filteredBarSeries>
            <c15:filteredBarSeries>
              <c15:ser>
                <c:idx val="12"/>
                <c:order val="12"/>
                <c:tx>
                  <c:v>APOGEA IDF    ** non affecté **</c:v>
                </c:tx>
                <c:spPr>
                  <a:solidFill>
                    <a:schemeClr val="accent1">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2-5D15-4B59-97CB-4F0E42B09214}"/>
                  </c:ext>
                </c:extLst>
              </c15:ser>
            </c15:filteredBarSeries>
            <c15:filteredBarSeries>
              <c15:ser>
                <c:idx val="13"/>
                <c:order val="13"/>
                <c:tx>
                  <c:v>AUBRY    Patrick</c:v>
                </c:tx>
                <c:spPr>
                  <a:solidFill>
                    <a:schemeClr val="accent2">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3-5D15-4B59-97CB-4F0E42B09214}"/>
                  </c:ext>
                </c:extLst>
              </c15:ser>
            </c15:filteredBarSeries>
            <c15:filteredBarSeries>
              <c15:ser>
                <c:idx val="14"/>
                <c:order val="14"/>
                <c:tx>
                  <c:v>AVRIAL    Pierre</c:v>
                </c:tx>
                <c:spPr>
                  <a:solidFill>
                    <a:schemeClr val="accent3">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4-5D15-4B59-97CB-4F0E42B09214}"/>
                  </c:ext>
                </c:extLst>
              </c15:ser>
            </c15:filteredBarSeries>
            <c15:filteredBarSeries>
              <c15:ser>
                <c:idx val="15"/>
                <c:order val="15"/>
                <c:tx>
                  <c:v>AZRIA    Cyril</c:v>
                </c:tx>
                <c:spPr>
                  <a:solidFill>
                    <a:schemeClr val="accent4">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5-5D15-4B59-97CB-4F0E42B09214}"/>
                  </c:ext>
                </c:extLst>
              </c15:ser>
            </c15:filteredBarSeries>
            <c15:filteredBarSeries>
              <c15:ser>
                <c:idx val="16"/>
                <c:order val="16"/>
                <c:tx>
                  <c:v>BESSIS    Nicolas</c:v>
                </c:tx>
                <c:spPr>
                  <a:solidFill>
                    <a:schemeClr val="accent5">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6-5D15-4B59-97CB-4F0E42B09214}"/>
                  </c:ext>
                </c:extLst>
              </c15:ser>
            </c15:filteredBarSeries>
            <c15:filteredBarSeries>
              <c15:ser>
                <c:idx val="17"/>
                <c:order val="17"/>
                <c:tx>
                  <c:v>COURBIS    Ange</c:v>
                </c:tx>
                <c:spPr>
                  <a:solidFill>
                    <a:schemeClr val="accent6">
                      <a:lumMod val="80000"/>
                      <a:lumOff val="2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7-5D15-4B59-97CB-4F0E42B09214}"/>
                  </c:ext>
                </c:extLst>
              </c15:ser>
            </c15:filteredBarSeries>
            <c15:filteredBarSeries>
              <c15:ser>
                <c:idx val="18"/>
                <c:order val="18"/>
                <c:tx>
                  <c:v>DAVIAUD    JEAN MARC</c:v>
                </c:tx>
                <c:spPr>
                  <a:solidFill>
                    <a:schemeClr val="accent1">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8-5D15-4B59-97CB-4F0E42B09214}"/>
                  </c:ext>
                </c:extLst>
              </c15:ser>
            </c15:filteredBarSeries>
            <c15:filteredBarSeries>
              <c15:ser>
                <c:idx val="19"/>
                <c:order val="19"/>
                <c:tx>
                  <c:v>DORRA    DIDIER</c:v>
                </c:tx>
                <c:spPr>
                  <a:solidFill>
                    <a:schemeClr val="accent2">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9-5D15-4B59-97CB-4F0E42B09214}"/>
                  </c:ext>
                </c:extLst>
              </c15:ser>
            </c15:filteredBarSeries>
            <c15:filteredBarSeries>
              <c15:ser>
                <c:idx val="20"/>
                <c:order val="20"/>
                <c:tx>
                  <c:v>DORRA    EMILIE</c:v>
                </c:tx>
                <c:spPr>
                  <a:solidFill>
                    <a:schemeClr val="accent3">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A-5D15-4B59-97CB-4F0E42B09214}"/>
                  </c:ext>
                </c:extLst>
              </c15:ser>
            </c15:filteredBarSeries>
            <c15:filteredBarSeries>
              <c15:ser>
                <c:idx val="21"/>
                <c:order val="21"/>
                <c:tx>
                  <c:v>HARICOT    Fabien</c:v>
                </c:tx>
                <c:spPr>
                  <a:solidFill>
                    <a:schemeClr val="accent4">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B-5D15-4B59-97CB-4F0E42B09214}"/>
                  </c:ext>
                </c:extLst>
              </c15:ser>
            </c15:filteredBarSeries>
            <c15:filteredBarSeries>
              <c15:ser>
                <c:idx val="22"/>
                <c:order val="22"/>
                <c:tx>
                  <c:v>HARICOT    Fabien HARICOT</c:v>
                </c:tx>
                <c:spPr>
                  <a:solidFill>
                    <a:schemeClr val="accent5">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C-5D15-4B59-97CB-4F0E42B09214}"/>
                  </c:ext>
                </c:extLst>
              </c15:ser>
            </c15:filteredBarSeries>
            <c15:filteredBarSeries>
              <c15:ser>
                <c:idx val="23"/>
                <c:order val="23"/>
                <c:tx>
                  <c:v>JUILLERAT    Stéphanie</c:v>
                </c:tx>
                <c:spPr>
                  <a:solidFill>
                    <a:schemeClr val="accent6">
                      <a:lumMod val="8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D-5D15-4B59-97CB-4F0E42B09214}"/>
                  </c:ext>
                </c:extLst>
              </c15:ser>
            </c15:filteredBarSeries>
            <c15:filteredBarSeries>
              <c15:ser>
                <c:idx val="24"/>
                <c:order val="24"/>
                <c:tx>
                  <c:v>LE GAL    Loic</c:v>
                </c:tx>
                <c:spPr>
                  <a:solidFill>
                    <a:schemeClr val="accent1">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E-5D15-4B59-97CB-4F0E42B09214}"/>
                  </c:ext>
                </c:extLst>
              </c15:ser>
            </c15:filteredBarSeries>
            <c15:filteredBarSeries>
              <c15:ser>
                <c:idx val="25"/>
                <c:order val="25"/>
                <c:tx>
                  <c:v>MASSON    Jérôme</c:v>
                </c:tx>
                <c:spPr>
                  <a:solidFill>
                    <a:schemeClr val="accent2">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1F-5D15-4B59-97CB-4F0E42B09214}"/>
                  </c:ext>
                </c:extLst>
              </c15:ser>
            </c15:filteredBarSeries>
            <c15:filteredBarSeries>
              <c15:ser>
                <c:idx val="26"/>
                <c:order val="26"/>
                <c:tx>
                  <c:v>PICCOLI    Arnaud</c:v>
                </c:tx>
                <c:spPr>
                  <a:solidFill>
                    <a:schemeClr val="accent3">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0-5D15-4B59-97CB-4F0E42B09214}"/>
                  </c:ext>
                </c:extLst>
              </c15:ser>
            </c15:filteredBarSeries>
            <c15:filteredBarSeries>
              <c15:ser>
                <c:idx val="27"/>
                <c:order val="27"/>
                <c:tx>
                  <c:v>PREAD    Alice Delaunay</c:v>
                </c:tx>
                <c:spPr>
                  <a:solidFill>
                    <a:schemeClr val="accent4">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1-5D15-4B59-97CB-4F0E42B09214}"/>
                  </c:ext>
                </c:extLst>
              </c15:ser>
            </c15:filteredBarSeries>
            <c15:filteredBarSeries>
              <c15:ser>
                <c:idx val="28"/>
                <c:order val="28"/>
                <c:tx>
                  <c:v>PRECA    Cyril Azria</c:v>
                </c:tx>
                <c:spPr>
                  <a:solidFill>
                    <a:schemeClr val="accent5">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2-5D15-4B59-97CB-4F0E42B09214}"/>
                  </c:ext>
                </c:extLst>
              </c15:ser>
            </c15:filteredBarSeries>
            <c15:filteredBarSeries>
              <c15:ser>
                <c:idx val="29"/>
                <c:order val="29"/>
                <c:tx>
                  <c:v>PRECB    Cindy Brumaud</c:v>
                </c:tx>
                <c:spPr>
                  <a:solidFill>
                    <a:schemeClr val="accent6">
                      <a:lumMod val="60000"/>
                      <a:lumOff val="4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3-5D15-4B59-97CB-4F0E42B09214}"/>
                  </c:ext>
                </c:extLst>
              </c15:ser>
            </c15:filteredBarSeries>
            <c15:filteredBarSeries>
              <c15:ser>
                <c:idx val="30"/>
                <c:order val="30"/>
                <c:tx>
                  <c:v>PREGP    Gilles Prevost</c:v>
                </c:tx>
                <c:spPr>
                  <a:solidFill>
                    <a:schemeClr val="accent1">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4-5D15-4B59-97CB-4F0E42B09214}"/>
                  </c:ext>
                </c:extLst>
              </c15:ser>
            </c15:filteredBarSeries>
            <c15:filteredBarSeries>
              <c15:ser>
                <c:idx val="31"/>
                <c:order val="31"/>
                <c:tx>
                  <c:v>PREJD    Jonas DUMON</c:v>
                </c:tx>
                <c:spPr>
                  <a:solidFill>
                    <a:schemeClr val="accent2">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5-5D15-4B59-97CB-4F0E42B09214}"/>
                  </c:ext>
                </c:extLst>
              </c15:ser>
            </c15:filteredBarSeries>
            <c15:filteredBarSeries>
              <c15:ser>
                <c:idx val="32"/>
                <c:order val="32"/>
                <c:tx>
                  <c:v>PREMDE    Marc DELAITRE</c:v>
                </c:tx>
                <c:spPr>
                  <a:solidFill>
                    <a:schemeClr val="accent3">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6-5D15-4B59-97CB-4F0E42B09214}"/>
                  </c:ext>
                </c:extLst>
              </c15:ser>
            </c15:filteredBarSeries>
            <c15:filteredBarSeries>
              <c15:ser>
                <c:idx val="33"/>
                <c:order val="33"/>
                <c:tx>
                  <c:v>PRENA    Nieves ALVAREZ</c:v>
                </c:tx>
                <c:spPr>
                  <a:solidFill>
                    <a:schemeClr val="accent4">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7-5D15-4B59-97CB-4F0E42B09214}"/>
                  </c:ext>
                </c:extLst>
              </c15:ser>
            </c15:filteredBarSeries>
            <c15:filteredBarSeries>
              <c15:ser>
                <c:idx val="34"/>
                <c:order val="34"/>
                <c:tx>
                  <c:v>PRENAV    PRENAV</c:v>
                </c:tx>
                <c:spPr>
                  <a:solidFill>
                    <a:schemeClr val="accent5">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8-5D15-4B59-97CB-4F0E42B09214}"/>
                  </c:ext>
                </c:extLst>
              </c15:ser>
            </c15:filteredBarSeries>
            <c15:filteredBarSeries>
              <c15:ser>
                <c:idx val="35"/>
                <c:order val="35"/>
                <c:tx>
                  <c:v>PRESJA    Sophie JANASZKIEWICZ</c:v>
                </c:tx>
                <c:spPr>
                  <a:solidFill>
                    <a:schemeClr val="accent6">
                      <a:lumMod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9-5D15-4B59-97CB-4F0E42B09214}"/>
                  </c:ext>
                </c:extLst>
              </c15:ser>
            </c15:filteredBarSeries>
            <c15:filteredBarSeries>
              <c15:ser>
                <c:idx val="36"/>
                <c:order val="36"/>
                <c:tx>
                  <c:v>PRESP    Stéphane PICHOT</c:v>
                </c:tx>
                <c:spPr>
                  <a:solidFill>
                    <a:schemeClr val="accent1">
                      <a:lumMod val="70000"/>
                      <a:lumOff val="3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A-5D15-4B59-97CB-4F0E42B09214}"/>
                  </c:ext>
                </c:extLst>
              </c15:ser>
            </c15:filteredBarSeries>
            <c15:filteredBarSeries>
              <c15:ser>
                <c:idx val="37"/>
                <c:order val="37"/>
                <c:tx>
                  <c:v>PRETL    Thierry Larty</c:v>
                </c:tx>
                <c:spPr>
                  <a:solidFill>
                    <a:schemeClr val="accent2">
                      <a:lumMod val="70000"/>
                      <a:lumOff val="3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B-5D15-4B59-97CB-4F0E42B09214}"/>
                  </c:ext>
                </c:extLst>
              </c15:ser>
            </c15:filteredBarSeries>
            <c15:filteredBarSeries>
              <c15:ser>
                <c:idx val="38"/>
                <c:order val="38"/>
                <c:tx>
                  <c:v>PREVOST    Gilles</c:v>
                </c:tx>
                <c:spPr>
                  <a:solidFill>
                    <a:schemeClr val="accent3">
                      <a:lumMod val="70000"/>
                      <a:lumOff val="3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C-5D15-4B59-97CB-4F0E42B09214}"/>
                  </c:ext>
                </c:extLst>
              </c15:ser>
            </c15:filteredBarSeries>
            <c15:filteredBarSeries>
              <c15:ser>
                <c:idx val="39"/>
                <c:order val="39"/>
                <c:tx>
                  <c:v>PREXN    Xavier Navarro</c:v>
                </c:tx>
                <c:spPr>
                  <a:solidFill>
                    <a:schemeClr val="accent4">
                      <a:lumMod val="70000"/>
                      <a:lumOff val="3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D-5D15-4B59-97CB-4F0E42B09214}"/>
                  </c:ext>
                </c:extLst>
              </c15:ser>
            </c15:filteredBarSeries>
            <c15:filteredBarSeries>
              <c15:ser>
                <c:idx val="40"/>
                <c:order val="40"/>
                <c:tx>
                  <c:v>UBEDA    Patrick</c:v>
                </c:tx>
                <c:spPr>
                  <a:solidFill>
                    <a:schemeClr val="accent5">
                      <a:lumMod val="70000"/>
                      <a:lumOff val="3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E-5D15-4B59-97CB-4F0E42B09214}"/>
                  </c:ext>
                </c:extLst>
              </c15:ser>
            </c15:filteredBarSeries>
            <c15:filteredBarSeries>
              <c15:ser>
                <c:idx val="41"/>
                <c:order val="41"/>
                <c:tx>
                  <c:v>UBEDA    Patrick UBEDA</c:v>
                </c:tx>
                <c:spPr>
                  <a:solidFill>
                    <a:schemeClr val="accent6">
                      <a:lumMod val="70000"/>
                      <a:lumOff val="3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2F-5D15-4B59-97CB-4F0E42B09214}"/>
                  </c:ext>
                </c:extLst>
              </c15:ser>
            </c15:filteredBarSeries>
            <c15:filteredBarSeries>
              <c15:ser>
                <c:idx val="42"/>
                <c:order val="42"/>
                <c:tx>
                  <c:v/>
                </c:tx>
                <c:spPr>
                  <a:solidFill>
                    <a:schemeClr val="accent1">
                      <a:lumMod val="7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30-5D15-4B59-97CB-4F0E42B09214}"/>
                  </c:ext>
                </c:extLst>
              </c15:ser>
            </c15:filteredBarSeries>
            <c15:filteredBarSeries>
              <c15:ser>
                <c:idx val="43"/>
                <c:order val="43"/>
                <c:tx>
                  <c:v>DTC    DTC</c:v>
                </c:tx>
                <c:spPr>
                  <a:solidFill>
                    <a:schemeClr val="accent2">
                      <a:lumMod val="7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31-5D15-4B59-97CB-4F0E42B09214}"/>
                  </c:ext>
                </c:extLst>
              </c15:ser>
            </c15:filteredBarSeries>
            <c15:filteredBarSeries>
              <c15:ser>
                <c:idx val="44"/>
                <c:order val="44"/>
                <c:tx>
                  <c:v>PREED    Emilie DORRA</c:v>
                </c:tx>
                <c:spPr>
                  <a:solidFill>
                    <a:schemeClr val="accent3">
                      <a:lumMod val="7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32-5D15-4B59-97CB-4F0E42B09214}"/>
                  </c:ext>
                </c:extLst>
              </c15:ser>
            </c15:filteredBarSeries>
            <c15:filteredBarSeries>
              <c15:ser>
                <c:idx val="45"/>
                <c:order val="45"/>
                <c:tx>
                  <c:v>PRESC    Séverine MASSOL</c:v>
                </c:tx>
                <c:spPr>
                  <a:solidFill>
                    <a:schemeClr val="accent4">
                      <a:lumMod val="7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33-5D15-4B59-97CB-4F0E42B09214}"/>
                  </c:ext>
                </c:extLst>
              </c15:ser>
            </c15:filteredBarSeries>
            <c15:filteredBarSeries>
              <c15:ser>
                <c:idx val="47"/>
                <c:order val="47"/>
                <c:tx>
                  <c:v>LAPERLE    Delphine</c:v>
                </c:tx>
                <c:spPr>
                  <a:solidFill>
                    <a:schemeClr val="accent6">
                      <a:lumMod val="7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35-5D15-4B59-97CB-4F0E42B09214}"/>
                  </c:ext>
                </c:extLst>
              </c15:ser>
            </c15:filteredBarSeries>
            <c15:filteredBarSeries>
              <c15:ser>
                <c:idx val="50"/>
                <c:order val="50"/>
                <c:tx>
                  <c:v/>
                </c:tx>
                <c:spPr>
                  <a:solidFill>
                    <a:schemeClr val="accent3">
                      <a:lumMod val="50000"/>
                      <a:lumOff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0-5D15-4B59-97CB-4F0E42B09214}"/>
                  </c:ext>
                </c:extLst>
              </c15:ser>
            </c15:filteredBarSeries>
            <c15:filteredBarSeries>
              <c15:ser>
                <c:idx val="51"/>
                <c:order val="51"/>
                <c:tx>
                  <c:v>Cornélius    Lambertina</c:v>
                </c:tx>
                <c:spPr>
                  <a:solidFill>
                    <a:schemeClr val="accent4">
                      <a:lumMod val="50000"/>
                      <a:lumOff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1-5D15-4B59-97CB-4F0E42B09214}"/>
                  </c:ext>
                </c:extLst>
              </c15:ser>
            </c15:filteredBarSeries>
            <c15:filteredBarSeries>
              <c15:ser>
                <c:idx val="52"/>
                <c:order val="52"/>
                <c:tx>
                  <c:v>Ferrucius    Alexius</c:v>
                </c:tx>
                <c:spPr>
                  <a:solidFill>
                    <a:schemeClr val="accent5">
                      <a:lumMod val="50000"/>
                      <a:lumOff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2-5D15-4B59-97CB-4F0E42B09214}"/>
                  </c:ext>
                </c:extLst>
              </c15:ser>
            </c15:filteredBarSeries>
            <c15:filteredBarSeries>
              <c15:ser>
                <c:idx val="53"/>
                <c:order val="53"/>
                <c:tx>
                  <c:v>Fidélis    Julia</c:v>
                </c:tx>
                <c:spPr>
                  <a:solidFill>
                    <a:schemeClr val="accent6">
                      <a:lumMod val="50000"/>
                      <a:lumOff val="50000"/>
                    </a:schemeClr>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3-5D15-4B59-97CB-4F0E42B09214}"/>
                  </c:ext>
                </c:extLst>
              </c15:ser>
            </c15:filteredBarSeries>
            <c15:filteredBarSeries>
              <c15:ser>
                <c:idx val="54"/>
                <c:order val="54"/>
                <c:tx>
                  <c:v>Josephus    Laetitia</c:v>
                </c:tx>
                <c:spPr>
                  <a:solidFill>
                    <a:schemeClr val="accent1"/>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4-5D15-4B59-97CB-4F0E42B09214}"/>
                  </c:ext>
                </c:extLst>
              </c15:ser>
            </c15:filteredBarSeries>
            <c15:filteredBarSeries>
              <c15:ser>
                <c:idx val="55"/>
                <c:order val="55"/>
                <c:tx>
                  <c:v>Odotus    Ludovicus</c:v>
                </c:tx>
                <c:spPr>
                  <a:solidFill>
                    <a:schemeClr val="accent2"/>
                  </a:solidFill>
                  <a:ln>
                    <a:noFill/>
                  </a:ln>
                  <a:effectLst/>
                </c:spPr>
                <c:invertIfNegative val="0"/>
                <c:cat>
                  <c:strLit>
                    <c:ptCount val="1"/>
                  </c:strLit>
                </c:cat>
                <c:val>
                  <c:numLit>
                    <c:formatCode>General</c:formatCode>
                    <c:ptCount val="1"/>
                    <c:pt idx="0">
                      <c:v>0</c:v>
                    </c:pt>
                  </c:numLit>
                </c:val>
                <c:extLst xmlns:c15="http://schemas.microsoft.com/office/drawing/2012/chart">
                  <c:ext xmlns:c16="http://schemas.microsoft.com/office/drawing/2014/chart" uri="{C3380CC4-5D6E-409C-BE32-E72D297353CC}">
                    <c16:uniqueId val="{00000005-5D15-4B59-97CB-4F0E42B09214}"/>
                  </c:ext>
                </c:extLst>
              </c15:ser>
            </c15:filteredBarSeries>
          </c:ext>
        </c:extLst>
      </c:barChart>
      <c:catAx>
        <c:axId val="38449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501248"/>
        <c:crosses val="autoZero"/>
        <c:auto val="1"/>
        <c:lblAlgn val="ctr"/>
        <c:lblOffset val="100"/>
        <c:noMultiLvlLbl val="0"/>
      </c:catAx>
      <c:valAx>
        <c:axId val="384501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4497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339999999999998E-2"/>
          <c:y val="2.7212058051567099E-2"/>
          <c:w val="0.90731007874015701"/>
          <c:h val="0.85285124285934799"/>
        </c:manualLayout>
      </c:layout>
      <c:bubbleChart>
        <c:varyColors val="0"/>
        <c:ser>
          <c:idx val="8"/>
          <c:order val="8"/>
          <c:tx>
            <c:v/>
          </c:tx>
          <c:invertIfNegative val="0"/>
          <c:xVal>
            <c:numLit>
              <c:formatCode>General</c:formatCode>
              <c:ptCount val="3"/>
              <c:pt idx="0">
                <c:v>1620</c:v>
              </c:pt>
              <c:pt idx="1">
                <c:v>20420</c:v>
              </c:pt>
              <c:pt idx="2">
                <c:v>21015.69</c:v>
              </c:pt>
            </c:numLit>
          </c:xVal>
          <c:yVal>
            <c:numLit>
              <c:formatCode>General</c:formatCode>
              <c:ptCount val="3"/>
              <c:pt idx="0">
                <c:v>0</c:v>
              </c:pt>
              <c:pt idx="1">
                <c:v>20420</c:v>
              </c:pt>
              <c:pt idx="2">
                <c:v>0</c:v>
              </c:pt>
            </c:numLit>
          </c:yVal>
          <c:bubbleSize>
            <c:numLit>
              <c:formatCode>General</c:formatCode>
              <c:ptCount val="3"/>
              <c:pt idx="0">
                <c:v>0</c:v>
              </c:pt>
              <c:pt idx="1">
                <c:v>20420</c:v>
              </c:pt>
              <c:pt idx="2">
                <c:v>0</c:v>
              </c:pt>
            </c:numLit>
          </c:bubbleSize>
          <c:bubble3D val="0"/>
          <c:extLst>
            <c:ext xmlns:c16="http://schemas.microsoft.com/office/drawing/2014/chart" uri="{C3380CC4-5D6E-409C-BE32-E72D297353CC}">
              <c16:uniqueId val="{00000009-6CE5-4691-9447-AA8ED08F07B0}"/>
            </c:ext>
          </c:extLst>
        </c:ser>
        <c:ser>
          <c:idx val="10"/>
          <c:order val="10"/>
          <c:tx>
            <c:v>Automne/Hiver</c:v>
          </c:tx>
          <c:spPr>
            <a:ln w="25400">
              <a:noFill/>
            </a:ln>
          </c:spPr>
          <c:invertIfNegative val="0"/>
          <c:xVal>
            <c:numLit>
              <c:formatCode>General</c:formatCode>
              <c:ptCount val="3"/>
              <c:pt idx="0">
                <c:v>1620</c:v>
              </c:pt>
              <c:pt idx="1">
                <c:v>20420</c:v>
              </c:pt>
              <c:pt idx="2">
                <c:v>21015.69</c:v>
              </c:pt>
            </c:numLit>
          </c:xVal>
          <c:yVal>
            <c:numLit>
              <c:formatCode>General</c:formatCode>
              <c:ptCount val="3"/>
              <c:pt idx="0">
                <c:v>1620</c:v>
              </c:pt>
              <c:pt idx="1">
                <c:v>0</c:v>
              </c:pt>
              <c:pt idx="2">
                <c:v>0</c:v>
              </c:pt>
            </c:numLit>
          </c:yVal>
          <c:bubbleSize>
            <c:numLit>
              <c:formatCode>General</c:formatCode>
              <c:ptCount val="3"/>
              <c:pt idx="0">
                <c:v>3251.35</c:v>
              </c:pt>
              <c:pt idx="1">
                <c:v>0</c:v>
              </c:pt>
              <c:pt idx="2">
                <c:v>0</c:v>
              </c:pt>
            </c:numLit>
          </c:bubbleSize>
          <c:bubble3D val="0"/>
          <c:extLst>
            <c:ext xmlns:c16="http://schemas.microsoft.com/office/drawing/2014/chart" uri="{C3380CC4-5D6E-409C-BE32-E72D297353CC}">
              <c16:uniqueId val="{0000000B-6CE5-4691-9447-AA8ED08F07B0}"/>
            </c:ext>
          </c:extLst>
        </c:ser>
        <c:ser>
          <c:idx val="11"/>
          <c:order val="11"/>
          <c:tx>
            <c:v>Printemps/été</c:v>
          </c:tx>
          <c:spPr>
            <a:ln w="25400">
              <a:noFill/>
            </a:ln>
          </c:spPr>
          <c:invertIfNegative val="0"/>
          <c:xVal>
            <c:numLit>
              <c:formatCode>General</c:formatCode>
              <c:ptCount val="3"/>
              <c:pt idx="0">
                <c:v>1620</c:v>
              </c:pt>
              <c:pt idx="1">
                <c:v>20420</c:v>
              </c:pt>
              <c:pt idx="2">
                <c:v>21015.69</c:v>
              </c:pt>
            </c:numLit>
          </c:xVal>
          <c:yVal>
            <c:numLit>
              <c:formatCode>General</c:formatCode>
              <c:ptCount val="3"/>
              <c:pt idx="0">
                <c:v>0</c:v>
              </c:pt>
              <c:pt idx="1">
                <c:v>0</c:v>
              </c:pt>
              <c:pt idx="2">
                <c:v>21015.69</c:v>
              </c:pt>
            </c:numLit>
          </c:yVal>
          <c:bubbleSize>
            <c:numLit>
              <c:formatCode>General</c:formatCode>
              <c:ptCount val="3"/>
              <c:pt idx="0">
                <c:v>0</c:v>
              </c:pt>
              <c:pt idx="1">
                <c:v>0</c:v>
              </c:pt>
              <c:pt idx="2">
                <c:v>48047.12</c:v>
              </c:pt>
            </c:numLit>
          </c:bubbleSize>
          <c:bubble3D val="0"/>
          <c:extLst>
            <c:ext xmlns:c16="http://schemas.microsoft.com/office/drawing/2014/chart" uri="{C3380CC4-5D6E-409C-BE32-E72D297353CC}">
              <c16:uniqueId val="{0000000C-6CE5-4691-9447-AA8ED08F07B0}"/>
            </c:ext>
          </c:extLst>
        </c:ser>
        <c:dLbls>
          <c:showLegendKey val="0"/>
          <c:showVal val="0"/>
          <c:showCatName val="0"/>
          <c:showSerName val="0"/>
          <c:showPercent val="0"/>
          <c:showBubbleSize val="0"/>
        </c:dLbls>
        <c:bubbleScale val="100"/>
        <c:showNegBubbles val="0"/>
        <c:axId val="205400704"/>
        <c:axId val="205402496"/>
        <c:extLst>
          <c:ext xmlns:c15="http://schemas.microsoft.com/office/drawing/2012/chart" uri="{02D57815-91ED-43cb-92C2-25804820EDAC}">
            <c15:filteredBubbleSeries>
              <c15:ser>
                <c:idx val="0"/>
                <c:order val="0"/>
                <c:tx>
                  <c:v>Bijouterie Argent</c:v>
                </c:tx>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c:ext xmlns:c16="http://schemas.microsoft.com/office/drawing/2014/chart" uri="{C3380CC4-5D6E-409C-BE32-E72D297353CC}">
                    <c16:uniqueId val="{00000001-6CE5-4691-9447-AA8ED08F07B0}"/>
                  </c:ext>
                </c:extLst>
              </c15:ser>
            </c15:filteredBubbleSeries>
            <c15:filteredBubbleSeries>
              <c15:ser>
                <c:idx val="1"/>
                <c:order val="1"/>
                <c:tx>
                  <c:v>Bijouterie Or</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2-6CE5-4691-9447-AA8ED08F07B0}"/>
                  </c:ext>
                </c:extLst>
              </c15:ser>
            </c15:filteredBubbleSeries>
            <c15:filteredBubbleSeries>
              <c15:ser>
                <c:idx val="2"/>
                <c:order val="2"/>
                <c:tx>
                  <c:v>Frais et accessoires</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3-6CE5-4691-9447-AA8ED08F07B0}"/>
                  </c:ext>
                </c:extLst>
              </c15:ser>
            </c15:filteredBubbleSeries>
            <c15:filteredBubbleSeries>
              <c15:ser>
                <c:idx val="3"/>
                <c:order val="3"/>
                <c:tx>
                  <c:v>Montres BW</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4-6CE5-4691-9447-AA8ED08F07B0}"/>
                  </c:ext>
                </c:extLst>
              </c15:ser>
            </c15:filteredBubbleSeries>
            <c15:filteredBubbleSeries>
              <c15:ser>
                <c:idx val="4"/>
                <c:order val="4"/>
                <c:tx>
                  <c:v>Montres Divers</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5-6CE5-4691-9447-AA8ED08F07B0}"/>
                  </c:ext>
                </c:extLst>
              </c15:ser>
            </c15:filteredBubbleSeries>
            <c15:filteredBubbleSeries>
              <c15:ser>
                <c:idx val="5"/>
                <c:order val="5"/>
                <c:tx>
                  <c:v>Montres en Or</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6-6CE5-4691-9447-AA8ED08F07B0}"/>
                  </c:ext>
                </c:extLst>
              </c15:ser>
            </c15:filteredBubbleSeries>
            <c15:filteredBubbleSeries>
              <c15:ser>
                <c:idx val="6"/>
                <c:order val="6"/>
                <c:tx>
                  <c:v>Prestation de formation sur machine</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7-6CE5-4691-9447-AA8ED08F07B0}"/>
                  </c:ext>
                </c:extLst>
              </c15:ser>
            </c15:filteredBubbleSeries>
            <c15:filteredBubbleSeries>
              <c15:ser>
                <c:idx val="7"/>
                <c:order val="7"/>
                <c:tx>
                  <c:v>Prestation maintenance sur machines</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8-6CE5-4691-9447-AA8ED08F07B0}"/>
                  </c:ext>
                </c:extLst>
              </c15:ser>
            </c15:filteredBubbleSeries>
            <c15:filteredBubbleSeries>
              <c15:ser>
                <c:idx val="9"/>
                <c:order val="9"/>
                <c:tx>
                  <c:v>Pierres</c:v>
                </c:tx>
                <c:spPr>
                  <a:ln w="25400">
                    <a:noFill/>
                  </a:ln>
                </c:spPr>
                <c:invertIfNegative val="0"/>
                <c:xVal>
                  <c:strLit>
                    <c:ptCount val="1"/>
                  </c:strLit>
                </c:xVal>
                <c:yVal>
                  <c:numLit>
                    <c:formatCode>General</c:formatCode>
                    <c:ptCount val="1"/>
                    <c:pt idx="0">
                      <c:v>0</c:v>
                    </c:pt>
                  </c:numLit>
                </c:yVal>
                <c:bubbleSize>
                  <c:numLit>
                    <c:formatCode>General</c:formatCode>
                    <c:ptCount val="1"/>
                    <c:pt idx="0">
                      <c:v>0</c:v>
                    </c:pt>
                  </c:numLit>
                </c:bubbleSize>
                <c:bubble3D val="0"/>
                <c:extLst xmlns:c15="http://schemas.microsoft.com/office/drawing/2012/chart">
                  <c:ext xmlns:c16="http://schemas.microsoft.com/office/drawing/2014/chart" uri="{C3380CC4-5D6E-409C-BE32-E72D297353CC}">
                    <c16:uniqueId val="{0000000A-6CE5-4691-9447-AA8ED08F07B0}"/>
                  </c:ext>
                </c:extLst>
              </c15:ser>
            </c15:filteredBubbleSeries>
          </c:ext>
        </c:extLst>
      </c:bubbleChart>
      <c:valAx>
        <c:axId val="205400704"/>
        <c:scaling>
          <c:orientation val="minMax"/>
          <c:min val="0"/>
        </c:scaling>
        <c:delete val="0"/>
        <c:axPos val="b"/>
        <c:numFmt formatCode="General" sourceLinked="1"/>
        <c:majorTickMark val="out"/>
        <c:minorTickMark val="none"/>
        <c:tickLblPos val="nextTo"/>
        <c:crossAx val="205402496"/>
        <c:crosses val="autoZero"/>
        <c:crossBetween val="midCat"/>
      </c:valAx>
      <c:valAx>
        <c:axId val="205402496"/>
        <c:scaling>
          <c:orientation val="minMax"/>
        </c:scaling>
        <c:delete val="0"/>
        <c:axPos val="l"/>
        <c:majorGridlines/>
        <c:numFmt formatCode="General" sourceLinked="1"/>
        <c:majorTickMark val="out"/>
        <c:minorTickMark val="none"/>
        <c:tickLblPos val="nextTo"/>
        <c:crossAx val="205400704"/>
        <c:crosses val="autoZero"/>
        <c:crossBetween val="midCat"/>
      </c:valAx>
    </c:plotArea>
    <c:legend>
      <c:legendPos val="b"/>
      <c:layout>
        <c:manualLayout>
          <c:xMode val="edge"/>
          <c:yMode val="edge"/>
          <c:x val="1.37496062992126E-2"/>
          <c:y val="0.90237339817816897"/>
          <c:w val="0.95850078740157496"/>
          <c:h val="8.2920719468889903E-2"/>
        </c:manualLayout>
      </c:layout>
      <c:overlay val="0"/>
    </c:legend>
    <c:plotVisOnly val="0"/>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682743</xdr:colOff>
      <xdr:row>3</xdr:row>
      <xdr:rowOff>9523</xdr:rowOff>
    </xdr:from>
    <xdr:to>
      <xdr:col>1</xdr:col>
      <xdr:colOff>0</xdr:colOff>
      <xdr:row>21</xdr:row>
      <xdr:rowOff>9524</xdr:rowOff>
    </xdr:to>
    <xdr:sp macro="" textlink="">
      <xdr:nvSpPr>
        <xdr:cNvPr id="2" name="Rectangle 1">
          <a:extLst>
            <a:ext uri="{FF2B5EF4-FFF2-40B4-BE49-F238E27FC236}">
              <a16:creationId xmlns:a16="http://schemas.microsoft.com/office/drawing/2014/main" id="{D57455AF-F06A-4367-8B65-EA6FB367BBF3}"/>
            </a:ext>
          </a:extLst>
        </xdr:cNvPr>
        <xdr:cNvSpPr/>
      </xdr:nvSpPr>
      <xdr:spPr>
        <a:xfrm>
          <a:off x="682743" y="723898"/>
          <a:ext cx="79257" cy="4286251"/>
        </a:xfrm>
        <a:prstGeom prst="rect">
          <a:avLst/>
        </a:prstGeom>
        <a:solidFill>
          <a:srgbClr val="3C424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557212</xdr:colOff>
      <xdr:row>10</xdr:row>
      <xdr:rowOff>234948</xdr:rowOff>
    </xdr:from>
    <xdr:to>
      <xdr:col>1</xdr:col>
      <xdr:colOff>155212</xdr:colOff>
      <xdr:row>12</xdr:row>
      <xdr:rowOff>23448</xdr:rowOff>
    </xdr:to>
    <xdr:sp macro="" textlink="">
      <xdr:nvSpPr>
        <xdr:cNvPr id="3" name="Ellipse 2">
          <a:extLst>
            <a:ext uri="{FF2B5EF4-FFF2-40B4-BE49-F238E27FC236}">
              <a16:creationId xmlns:a16="http://schemas.microsoft.com/office/drawing/2014/main" id="{3787BA94-D7BD-447B-82F6-F491ED393054}"/>
            </a:ext>
          </a:extLst>
        </xdr:cNvPr>
        <xdr:cNvSpPr/>
      </xdr:nvSpPr>
      <xdr:spPr>
        <a:xfrm>
          <a:off x="557212" y="2587623"/>
          <a:ext cx="360000" cy="360000"/>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557212</xdr:colOff>
      <xdr:row>15</xdr:row>
      <xdr:rowOff>233890</xdr:rowOff>
    </xdr:from>
    <xdr:to>
      <xdr:col>1</xdr:col>
      <xdr:colOff>155212</xdr:colOff>
      <xdr:row>17</xdr:row>
      <xdr:rowOff>22390</xdr:rowOff>
    </xdr:to>
    <xdr:sp macro="" textlink="">
      <xdr:nvSpPr>
        <xdr:cNvPr id="4" name="Ellipse 3">
          <a:extLst>
            <a:ext uri="{FF2B5EF4-FFF2-40B4-BE49-F238E27FC236}">
              <a16:creationId xmlns:a16="http://schemas.microsoft.com/office/drawing/2014/main" id="{0333F346-3A27-47EE-B153-28798AC74A36}"/>
            </a:ext>
          </a:extLst>
        </xdr:cNvPr>
        <xdr:cNvSpPr/>
      </xdr:nvSpPr>
      <xdr:spPr>
        <a:xfrm>
          <a:off x="557212" y="3901015"/>
          <a:ext cx="360000" cy="360000"/>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546629</xdr:colOff>
      <xdr:row>5</xdr:row>
      <xdr:rowOff>161925</xdr:rowOff>
    </xdr:from>
    <xdr:to>
      <xdr:col>1</xdr:col>
      <xdr:colOff>144629</xdr:colOff>
      <xdr:row>7</xdr:row>
      <xdr:rowOff>3342</xdr:rowOff>
    </xdr:to>
    <xdr:sp macro="" textlink="">
      <xdr:nvSpPr>
        <xdr:cNvPr id="5" name="Ellipse 4">
          <a:extLst>
            <a:ext uri="{FF2B5EF4-FFF2-40B4-BE49-F238E27FC236}">
              <a16:creationId xmlns:a16="http://schemas.microsoft.com/office/drawing/2014/main" id="{F8C17B5B-6244-49C2-979E-3CF9E5A91A2E}"/>
            </a:ext>
          </a:extLst>
        </xdr:cNvPr>
        <xdr:cNvSpPr/>
      </xdr:nvSpPr>
      <xdr:spPr>
        <a:xfrm>
          <a:off x="546629" y="1257300"/>
          <a:ext cx="360000" cy="355767"/>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1333500</xdr:colOff>
      <xdr:row>5</xdr:row>
      <xdr:rowOff>171450</xdr:rowOff>
    </xdr:to>
    <mc:AlternateContent xmlns:mc="http://schemas.openxmlformats.org/markup-compatibility/2006" xmlns:a14="http://schemas.microsoft.com/office/drawing/2010/main">
      <mc:Choice Requires="a14">
        <xdr:graphicFrame macro="">
          <xdr:nvGraphicFramePr>
            <xdr:cNvPr id="2" name="Société 1">
              <a:extLst>
                <a:ext uri="{FF2B5EF4-FFF2-40B4-BE49-F238E27FC236}">
                  <a16:creationId xmlns:a16="http://schemas.microsoft.com/office/drawing/2014/main" id="{FB100397-04B9-4A09-BBD5-94056600D364}"/>
                </a:ext>
              </a:extLst>
            </xdr:cNvPr>
            <xdr:cNvGraphicFramePr/>
          </xdr:nvGraphicFramePr>
          <xdr:xfrm>
            <a:off x="0" y="0"/>
            <a:ext cx="0" cy="0"/>
          </xdr:xfrm>
          <a:graphic>
            <a:graphicData uri="http://schemas.microsoft.com/office/drawing/2010/slicer">
              <sle:slicer xmlns:sle="http://schemas.microsoft.com/office/drawing/2010/slicer" name="Société 1"/>
            </a:graphicData>
          </a:graphic>
        </xdr:graphicFrame>
      </mc:Choice>
      <mc:Fallback xmlns="">
        <xdr:sp macro="" textlink="">
          <xdr:nvSpPr>
            <xdr:cNvPr id="0" name=""/>
            <xdr:cNvSpPr>
              <a:spLocks noTextEdit="1"/>
            </xdr:cNvSpPr>
          </xdr:nvSpPr>
          <xdr:spPr>
            <a:xfrm>
              <a:off x="0" y="419100"/>
              <a:ext cx="1828800" cy="933450"/>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19050</xdr:colOff>
      <xdr:row>6</xdr:row>
      <xdr:rowOff>19049</xdr:rowOff>
    </xdr:from>
    <xdr:to>
      <xdr:col>1</xdr:col>
      <xdr:colOff>1352550</xdr:colOff>
      <xdr:row>20</xdr:row>
      <xdr:rowOff>133349</xdr:rowOff>
    </xdr:to>
    <mc:AlternateContent xmlns:mc="http://schemas.openxmlformats.org/markup-compatibility/2006" xmlns:a14="http://schemas.microsoft.com/office/drawing/2010/main">
      <mc:Choice Requires="a14">
        <xdr:graphicFrame macro="">
          <xdr:nvGraphicFramePr>
            <xdr:cNvPr id="3" name="Type de document 2">
              <a:extLst>
                <a:ext uri="{FF2B5EF4-FFF2-40B4-BE49-F238E27FC236}">
                  <a16:creationId xmlns:a16="http://schemas.microsoft.com/office/drawing/2014/main" id="{8BA467C7-F262-4034-AE89-23B5EB344DE0}"/>
                </a:ext>
              </a:extLst>
            </xdr:cNvPr>
            <xdr:cNvGraphicFramePr/>
          </xdr:nvGraphicFramePr>
          <xdr:xfrm>
            <a:off x="0" y="0"/>
            <a:ext cx="0" cy="0"/>
          </xdr:xfrm>
          <a:graphic>
            <a:graphicData uri="http://schemas.microsoft.com/office/drawing/2010/slicer">
              <sle:slicer xmlns:sle="http://schemas.microsoft.com/office/drawing/2010/slicer" name="Type de document 2"/>
            </a:graphicData>
          </a:graphic>
        </xdr:graphicFrame>
      </mc:Choice>
      <mc:Fallback xmlns="">
        <xdr:sp macro="" textlink="">
          <xdr:nvSpPr>
            <xdr:cNvPr id="0" name=""/>
            <xdr:cNvSpPr>
              <a:spLocks noTextEdit="1"/>
            </xdr:cNvSpPr>
          </xdr:nvSpPr>
          <xdr:spPr>
            <a:xfrm>
              <a:off x="19050" y="1390649"/>
              <a:ext cx="1828800" cy="2781300"/>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9525</xdr:colOff>
      <xdr:row>20</xdr:row>
      <xdr:rowOff>152399</xdr:rowOff>
    </xdr:from>
    <xdr:to>
      <xdr:col>1</xdr:col>
      <xdr:colOff>1343025</xdr:colOff>
      <xdr:row>34</xdr:row>
      <xdr:rowOff>9524</xdr:rowOff>
    </xdr:to>
    <mc:AlternateContent xmlns:mc="http://schemas.openxmlformats.org/markup-compatibility/2006" xmlns:a14="http://schemas.microsoft.com/office/drawing/2010/main">
      <mc:Choice Requires="a14">
        <xdr:graphicFrame macro="">
          <xdr:nvGraphicFramePr>
            <xdr:cNvPr id="4" name="Catégorie Tarifaire Client">
              <a:extLst>
                <a:ext uri="{FF2B5EF4-FFF2-40B4-BE49-F238E27FC236}">
                  <a16:creationId xmlns:a16="http://schemas.microsoft.com/office/drawing/2014/main" id="{1E8193BF-6611-4E5C-9E2C-4EA63F0D6413}"/>
                </a:ext>
              </a:extLst>
            </xdr:cNvPr>
            <xdr:cNvGraphicFramePr/>
          </xdr:nvGraphicFramePr>
          <xdr:xfrm>
            <a:off x="0" y="0"/>
            <a:ext cx="0" cy="0"/>
          </xdr:xfrm>
          <a:graphic>
            <a:graphicData uri="http://schemas.microsoft.com/office/drawing/2010/slicer">
              <sle:slicer xmlns:sle="http://schemas.microsoft.com/office/drawing/2010/slicer" name="Catégorie Tarifaire Client"/>
            </a:graphicData>
          </a:graphic>
        </xdr:graphicFrame>
      </mc:Choice>
      <mc:Fallback xmlns="">
        <xdr:sp macro="" textlink="">
          <xdr:nvSpPr>
            <xdr:cNvPr id="0" name=""/>
            <xdr:cNvSpPr>
              <a:spLocks noTextEdit="1"/>
            </xdr:cNvSpPr>
          </xdr:nvSpPr>
          <xdr:spPr>
            <a:xfrm>
              <a:off x="9525" y="4190999"/>
              <a:ext cx="1828800" cy="2524125"/>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2514600</xdr:colOff>
      <xdr:row>1</xdr:row>
      <xdr:rowOff>1</xdr:rowOff>
    </xdr:from>
    <xdr:to>
      <xdr:col>6</xdr:col>
      <xdr:colOff>1266825</xdr:colOff>
      <xdr:row>4</xdr:row>
      <xdr:rowOff>85725</xdr:rowOff>
    </xdr:to>
    <mc:AlternateContent xmlns:mc="http://schemas.openxmlformats.org/markup-compatibility/2006" xmlns:a14="http://schemas.microsoft.com/office/drawing/2010/main">
      <mc:Choice Requires="a14">
        <xdr:graphicFrame macro="">
          <xdr:nvGraphicFramePr>
            <xdr:cNvPr id="5" name="Mois 2">
              <a:extLst>
                <a:ext uri="{FF2B5EF4-FFF2-40B4-BE49-F238E27FC236}">
                  <a16:creationId xmlns:a16="http://schemas.microsoft.com/office/drawing/2014/main" id="{C87F224D-89B9-47E2-883B-A32B81E55FE7}"/>
                </a:ext>
              </a:extLst>
            </xdr:cNvPr>
            <xdr:cNvGraphicFramePr/>
          </xdr:nvGraphicFramePr>
          <xdr:xfrm>
            <a:off x="0" y="0"/>
            <a:ext cx="0" cy="0"/>
          </xdr:xfrm>
          <a:graphic>
            <a:graphicData uri="http://schemas.microsoft.com/office/drawing/2010/slicer">
              <sle:slicer xmlns:sle="http://schemas.microsoft.com/office/drawing/2010/slicer" name="Mois 2"/>
            </a:graphicData>
          </a:graphic>
        </xdr:graphicFrame>
      </mc:Choice>
      <mc:Fallback xmlns="">
        <xdr:sp macro="" textlink="">
          <xdr:nvSpPr>
            <xdr:cNvPr id="0" name=""/>
            <xdr:cNvSpPr>
              <a:spLocks noTextEdit="1"/>
            </xdr:cNvSpPr>
          </xdr:nvSpPr>
          <xdr:spPr>
            <a:xfrm>
              <a:off x="5610225" y="419101"/>
              <a:ext cx="5343525" cy="657224"/>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0</xdr:colOff>
      <xdr:row>2</xdr:row>
      <xdr:rowOff>57150</xdr:rowOff>
    </xdr:from>
    <xdr:to>
      <xdr:col>7</xdr:col>
      <xdr:colOff>2047875</xdr:colOff>
      <xdr:row>36</xdr:row>
      <xdr:rowOff>95250</xdr:rowOff>
    </xdr:to>
    <mc:AlternateContent xmlns:mc="http://schemas.openxmlformats.org/markup-compatibility/2006" xmlns:a14="http://schemas.microsoft.com/office/drawing/2010/main">
      <mc:Choice Requires="a14">
        <xdr:graphicFrame macro="">
          <xdr:nvGraphicFramePr>
            <xdr:cNvPr id="6" name="Intitulé Client 2">
              <a:extLst>
                <a:ext uri="{FF2B5EF4-FFF2-40B4-BE49-F238E27FC236}">
                  <a16:creationId xmlns:a16="http://schemas.microsoft.com/office/drawing/2014/main" id="{EE7B703A-E67C-41DC-8082-9037ECB1002B}"/>
                </a:ext>
              </a:extLst>
            </xdr:cNvPr>
            <xdr:cNvGraphicFramePr/>
          </xdr:nvGraphicFramePr>
          <xdr:xfrm>
            <a:off x="0" y="0"/>
            <a:ext cx="0" cy="0"/>
          </xdr:xfrm>
          <a:graphic>
            <a:graphicData uri="http://schemas.microsoft.com/office/drawing/2010/slicer">
              <sle:slicer xmlns:sle="http://schemas.microsoft.com/office/drawing/2010/slicer" name="Intitulé Client 2"/>
            </a:graphicData>
          </a:graphic>
        </xdr:graphicFrame>
      </mc:Choice>
      <mc:Fallback xmlns="">
        <xdr:sp macro="" textlink="">
          <xdr:nvSpPr>
            <xdr:cNvPr id="0" name=""/>
            <xdr:cNvSpPr>
              <a:spLocks noTextEdit="1"/>
            </xdr:cNvSpPr>
          </xdr:nvSpPr>
          <xdr:spPr>
            <a:xfrm>
              <a:off x="11010900" y="666750"/>
              <a:ext cx="2047875" cy="6515100"/>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838201</xdr:colOff>
      <xdr:row>1</xdr:row>
      <xdr:rowOff>0</xdr:rowOff>
    </xdr:from>
    <xdr:to>
      <xdr:col>3</xdr:col>
      <xdr:colOff>2476501</xdr:colOff>
      <xdr:row>4</xdr:row>
      <xdr:rowOff>76199</xdr:rowOff>
    </xdr:to>
    <mc:AlternateContent xmlns:mc="http://schemas.openxmlformats.org/markup-compatibility/2006" xmlns:a14="http://schemas.microsoft.com/office/drawing/2010/main">
      <mc:Choice Requires="a14">
        <xdr:graphicFrame macro="">
          <xdr:nvGraphicFramePr>
            <xdr:cNvPr id="7" name="Semestre 1">
              <a:extLst>
                <a:ext uri="{FF2B5EF4-FFF2-40B4-BE49-F238E27FC236}">
                  <a16:creationId xmlns:a16="http://schemas.microsoft.com/office/drawing/2014/main" id="{140D3247-A521-4B0D-B213-9D7E786584AE}"/>
                </a:ext>
              </a:extLst>
            </xdr:cNvPr>
            <xdr:cNvGraphicFramePr/>
          </xdr:nvGraphicFramePr>
          <xdr:xfrm>
            <a:off x="0" y="0"/>
            <a:ext cx="0" cy="0"/>
          </xdr:xfrm>
          <a:graphic>
            <a:graphicData uri="http://schemas.microsoft.com/office/drawing/2010/slicer">
              <sle:slicer xmlns:sle="http://schemas.microsoft.com/office/drawing/2010/slicer" name="Semestre 1"/>
            </a:graphicData>
          </a:graphic>
        </xdr:graphicFrame>
      </mc:Choice>
      <mc:Fallback xmlns="">
        <xdr:sp macro="" textlink="">
          <xdr:nvSpPr>
            <xdr:cNvPr id="0" name=""/>
            <xdr:cNvSpPr>
              <a:spLocks noTextEdit="1"/>
            </xdr:cNvSpPr>
          </xdr:nvSpPr>
          <xdr:spPr>
            <a:xfrm>
              <a:off x="3933826" y="419100"/>
              <a:ext cx="1638300" cy="647699"/>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1</xdr:row>
      <xdr:rowOff>1</xdr:rowOff>
    </xdr:from>
    <xdr:to>
      <xdr:col>3</xdr:col>
      <xdr:colOff>809625</xdr:colOff>
      <xdr:row>4</xdr:row>
      <xdr:rowOff>57151</xdr:rowOff>
    </xdr:to>
    <mc:AlternateContent xmlns:mc="http://schemas.openxmlformats.org/markup-compatibility/2006" xmlns:a14="http://schemas.microsoft.com/office/drawing/2010/main">
      <mc:Choice Requires="a14">
        <xdr:graphicFrame macro="">
          <xdr:nvGraphicFramePr>
            <xdr:cNvPr id="8" name="Année 2">
              <a:extLst>
                <a:ext uri="{FF2B5EF4-FFF2-40B4-BE49-F238E27FC236}">
                  <a16:creationId xmlns:a16="http://schemas.microsoft.com/office/drawing/2014/main" id="{B76B97D8-69DE-43B9-8240-0FAD17EDFC08}"/>
                </a:ext>
              </a:extLst>
            </xdr:cNvPr>
            <xdr:cNvGraphicFramePr/>
          </xdr:nvGraphicFramePr>
          <xdr:xfrm>
            <a:off x="0" y="0"/>
            <a:ext cx="0" cy="0"/>
          </xdr:xfrm>
          <a:graphic>
            <a:graphicData uri="http://schemas.microsoft.com/office/drawing/2010/slicer">
              <sle:slicer xmlns:sle="http://schemas.microsoft.com/office/drawing/2010/slicer" name="Année 2"/>
            </a:graphicData>
          </a:graphic>
        </xdr:graphicFrame>
      </mc:Choice>
      <mc:Fallback xmlns="">
        <xdr:sp macro="" textlink="">
          <xdr:nvSpPr>
            <xdr:cNvPr id="0" name=""/>
            <xdr:cNvSpPr>
              <a:spLocks noTextEdit="1"/>
            </xdr:cNvSpPr>
          </xdr:nvSpPr>
          <xdr:spPr>
            <a:xfrm>
              <a:off x="1857375" y="419101"/>
              <a:ext cx="2047875" cy="628650"/>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0</xdr:colOff>
      <xdr:row>2</xdr:row>
      <xdr:rowOff>0</xdr:rowOff>
    </xdr:from>
    <xdr:to>
      <xdr:col>9</xdr:col>
      <xdr:colOff>47625</xdr:colOff>
      <xdr:row>36</xdr:row>
      <xdr:rowOff>38100</xdr:rowOff>
    </xdr:to>
    <mc:AlternateContent xmlns:mc="http://schemas.openxmlformats.org/markup-compatibility/2006" xmlns:a14="http://schemas.microsoft.com/office/drawing/2010/main">
      <mc:Choice Requires="a14">
        <xdr:graphicFrame macro="">
          <xdr:nvGraphicFramePr>
            <xdr:cNvPr id="9" name="Représentant Client 1">
              <a:extLst>
                <a:ext uri="{FF2B5EF4-FFF2-40B4-BE49-F238E27FC236}">
                  <a16:creationId xmlns:a16="http://schemas.microsoft.com/office/drawing/2014/main" id="{D755ECFC-5B73-4840-8CE0-2E14960B5A88}"/>
                </a:ext>
              </a:extLst>
            </xdr:cNvPr>
            <xdr:cNvGraphicFramePr/>
          </xdr:nvGraphicFramePr>
          <xdr:xfrm>
            <a:off x="0" y="0"/>
            <a:ext cx="0" cy="0"/>
          </xdr:xfrm>
          <a:graphic>
            <a:graphicData uri="http://schemas.microsoft.com/office/drawing/2010/slicer">
              <sle:slicer xmlns:sle="http://schemas.microsoft.com/office/drawing/2010/slicer" name="Représentant Client 1"/>
            </a:graphicData>
          </a:graphic>
        </xdr:graphicFrame>
      </mc:Choice>
      <mc:Fallback xmlns="">
        <xdr:sp macro="" textlink="">
          <xdr:nvSpPr>
            <xdr:cNvPr id="0" name=""/>
            <xdr:cNvSpPr>
              <a:spLocks noTextEdit="1"/>
            </xdr:cNvSpPr>
          </xdr:nvSpPr>
          <xdr:spPr>
            <a:xfrm>
              <a:off x="13096875" y="609600"/>
              <a:ext cx="1600200" cy="6515100"/>
            </a:xfrm>
            <a:prstGeom prst="rect">
              <a:avLst/>
            </a:prstGeom>
            <a:solidFill>
              <a:prstClr val="white"/>
            </a:solidFill>
            <a:ln w="1">
              <a:solidFill>
                <a:prstClr val="green"/>
              </a:solidFill>
            </a:ln>
          </xdr:spPr>
          <xdr:txBody>
            <a:bodyPr vertOverflow="clip" horzOverflow="clip"/>
            <a:lstStyle/>
            <a:p>
              <a:r>
                <a:rPr lang="fr-BE"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2</xdr:col>
      <xdr:colOff>0</xdr:colOff>
      <xdr:row>4</xdr:row>
      <xdr:rowOff>123825</xdr:rowOff>
    </xdr:from>
    <xdr:to>
      <xdr:col>6</xdr:col>
      <xdr:colOff>1252538</xdr:colOff>
      <xdr:row>22</xdr:row>
      <xdr:rowOff>0</xdr:rowOff>
    </xdr:to>
    <xdr:graphicFrame macro="">
      <xdr:nvGraphicFramePr>
        <xdr:cNvPr id="10" name="Graphique 1">
          <a:extLst>
            <a:ext uri="{FF2B5EF4-FFF2-40B4-BE49-F238E27FC236}">
              <a16:creationId xmlns:a16="http://schemas.microsoft.com/office/drawing/2014/main" id="{05ABD3EC-0455-4A94-98E5-AAD3B73D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4763</xdr:colOff>
      <xdr:row>22</xdr:row>
      <xdr:rowOff>9525</xdr:rowOff>
    </xdr:from>
    <xdr:to>
      <xdr:col>4</xdr:col>
      <xdr:colOff>347663</xdr:colOff>
      <xdr:row>36</xdr:row>
      <xdr:rowOff>85725</xdr:rowOff>
    </xdr:to>
    <xdr:graphicFrame macro="">
      <xdr:nvGraphicFramePr>
        <xdr:cNvPr id="11" name="Graphique 2">
          <a:extLst>
            <a:ext uri="{FF2B5EF4-FFF2-40B4-BE49-F238E27FC236}">
              <a16:creationId xmlns:a16="http://schemas.microsoft.com/office/drawing/2014/main" id="{36FF7D0E-F454-46B2-892F-8AF07DBC3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357188</xdr:colOff>
      <xdr:row>22</xdr:row>
      <xdr:rowOff>9525</xdr:rowOff>
    </xdr:from>
    <xdr:to>
      <xdr:col>7</xdr:col>
      <xdr:colOff>23813</xdr:colOff>
      <xdr:row>36</xdr:row>
      <xdr:rowOff>85725</xdr:rowOff>
    </xdr:to>
    <xdr:graphicFrame macro="">
      <xdr:nvGraphicFramePr>
        <xdr:cNvPr id="12" name="Graphique 3">
          <a:extLst>
            <a:ext uri="{FF2B5EF4-FFF2-40B4-BE49-F238E27FC236}">
              <a16:creationId xmlns:a16="http://schemas.microsoft.com/office/drawing/2014/main" id="{03AF438D-82A1-407C-9473-FBCEC5A2EF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13607</xdr:colOff>
      <xdr:row>3</xdr:row>
      <xdr:rowOff>13606</xdr:rowOff>
    </xdr:from>
    <xdr:to>
      <xdr:col>15</xdr:col>
      <xdr:colOff>23131</xdr:colOff>
      <xdr:row>18</xdr:row>
      <xdr:rowOff>188399</xdr:rowOff>
    </xdr:to>
    <xdr:graphicFrame macro="">
      <xdr:nvGraphicFramePr>
        <xdr:cNvPr id="2" name="Graphique_A4">
          <a:extLst>
            <a:ext uri="{FF2B5EF4-FFF2-40B4-BE49-F238E27FC236}">
              <a16:creationId xmlns:a16="http://schemas.microsoft.com/office/drawing/2014/main" id="{82AB28E8-70B7-4B75-A69E-843450A9B0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9523</xdr:colOff>
      <xdr:row>3</xdr:row>
      <xdr:rowOff>13606</xdr:rowOff>
    </xdr:from>
    <xdr:to>
      <xdr:col>21</xdr:col>
      <xdr:colOff>0</xdr:colOff>
      <xdr:row>18</xdr:row>
      <xdr:rowOff>188399</xdr:rowOff>
    </xdr:to>
    <xdr:graphicFrame macro="">
      <xdr:nvGraphicFramePr>
        <xdr:cNvPr id="3" name="Graphique_P4">
          <a:extLst>
            <a:ext uri="{FF2B5EF4-FFF2-40B4-BE49-F238E27FC236}">
              <a16:creationId xmlns:a16="http://schemas.microsoft.com/office/drawing/2014/main" id="{544A2D14-F858-480E-B425-CA1175BE6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219076</xdr:colOff>
      <xdr:row>22</xdr:row>
      <xdr:rowOff>47626</xdr:rowOff>
    </xdr:from>
    <xdr:to>
      <xdr:col>7</xdr:col>
      <xdr:colOff>676275</xdr:colOff>
      <xdr:row>36</xdr:row>
      <xdr:rowOff>123826</xdr:rowOff>
    </xdr:to>
    <xdr:pic>
      <xdr:nvPicPr>
        <xdr:cNvPr id="5" name="GAUE25">
          <a:extLst>
            <a:ext uri="{FF2B5EF4-FFF2-40B4-BE49-F238E27FC236}">
              <a16:creationId xmlns:a16="http://schemas.microsoft.com/office/drawing/2014/main" id="{EDB0B7F4-D3E0-4770-9D08-B6B71EAA09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67076" y="4552951"/>
          <a:ext cx="2743199" cy="2743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179294</xdr:rowOff>
    </xdr:from>
    <xdr:to>
      <xdr:col>11</xdr:col>
      <xdr:colOff>0</xdr:colOff>
      <xdr:row>19</xdr:row>
      <xdr:rowOff>180794</xdr:rowOff>
    </xdr:to>
    <xdr:graphicFrame macro="">
      <xdr:nvGraphicFramePr>
        <xdr:cNvPr id="2" name="Graphique_A4">
          <a:extLst>
            <a:ext uri="{FF2B5EF4-FFF2-40B4-BE49-F238E27FC236}">
              <a16:creationId xmlns:a16="http://schemas.microsoft.com/office/drawing/2014/main" id="{5904DC16-90D9-403E-A73F-61C86A49AC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xdr:colOff>
      <xdr:row>2</xdr:row>
      <xdr:rowOff>179295</xdr:rowOff>
    </xdr:from>
    <xdr:to>
      <xdr:col>21</xdr:col>
      <xdr:colOff>17691</xdr:colOff>
      <xdr:row>36</xdr:row>
      <xdr:rowOff>0</xdr:rowOff>
    </xdr:to>
    <xdr:graphicFrame macro="">
      <xdr:nvGraphicFramePr>
        <xdr:cNvPr id="3" name="Graphique_N24">
          <a:extLst>
            <a:ext uri="{FF2B5EF4-FFF2-40B4-BE49-F238E27FC236}">
              <a16:creationId xmlns:a16="http://schemas.microsoft.com/office/drawing/2014/main" id="{D081B201-CC71-4688-8E95-858F9B0E4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739588</xdr:colOff>
      <xdr:row>2</xdr:row>
      <xdr:rowOff>179293</xdr:rowOff>
    </xdr:from>
    <xdr:to>
      <xdr:col>10</xdr:col>
      <xdr:colOff>739588</xdr:colOff>
      <xdr:row>35</xdr:row>
      <xdr:rowOff>188028</xdr:rowOff>
    </xdr:to>
    <xdr:cxnSp macro="">
      <xdr:nvCxnSpPr>
        <xdr:cNvPr id="6" name="Connecteur droit 5">
          <a:extLst>
            <a:ext uri="{FF2B5EF4-FFF2-40B4-BE49-F238E27FC236}">
              <a16:creationId xmlns:a16="http://schemas.microsoft.com/office/drawing/2014/main" id="{70D3810D-DBEE-4E7B-AFE2-6FB87A8D5975}"/>
            </a:ext>
          </a:extLst>
        </xdr:cNvPr>
        <xdr:cNvCxnSpPr/>
      </xdr:nvCxnSpPr>
      <xdr:spPr>
        <a:xfrm>
          <a:off x="8919882" y="560293"/>
          <a:ext cx="0" cy="6228000"/>
        </a:xfrm>
        <a:prstGeom prst="line">
          <a:avLst/>
        </a:prstGeom>
        <a:ln w="3175">
          <a:solidFill>
            <a:srgbClr val="4444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xdr:row>
      <xdr:rowOff>161925</xdr:rowOff>
    </xdr:from>
    <xdr:to>
      <xdr:col>21</xdr:col>
      <xdr:colOff>0</xdr:colOff>
      <xdr:row>36</xdr:row>
      <xdr:rowOff>142875</xdr:rowOff>
    </xdr:to>
    <xdr:cxnSp macro="">
      <xdr:nvCxnSpPr>
        <xdr:cNvPr id="8" name="Connecteur droit 7">
          <a:extLst>
            <a:ext uri="{FF2B5EF4-FFF2-40B4-BE49-F238E27FC236}">
              <a16:creationId xmlns:a16="http://schemas.microsoft.com/office/drawing/2014/main" id="{FB711F6A-3959-4B30-83C9-136BC23942FA}"/>
            </a:ext>
          </a:extLst>
        </xdr:cNvPr>
        <xdr:cNvCxnSpPr/>
      </xdr:nvCxnSpPr>
      <xdr:spPr>
        <a:xfrm>
          <a:off x="16554450" y="542925"/>
          <a:ext cx="0" cy="6400800"/>
        </a:xfrm>
        <a:prstGeom prst="line">
          <a:avLst/>
        </a:prstGeom>
        <a:ln w="3175">
          <a:solidFill>
            <a:srgbClr val="4444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11206</xdr:colOff>
      <xdr:row>23</xdr:row>
      <xdr:rowOff>173452</xdr:rowOff>
    </xdr:from>
    <xdr:to>
      <xdr:col>10</xdr:col>
      <xdr:colOff>1681</xdr:colOff>
      <xdr:row>34</xdr:row>
      <xdr:rowOff>164648</xdr:rowOff>
    </xdr:to>
    <xdr:pic>
      <xdr:nvPicPr>
        <xdr:cNvPr id="5" name="GAUA25">
          <a:extLst>
            <a:ext uri="{FF2B5EF4-FFF2-40B4-BE49-F238E27FC236}">
              <a16:creationId xmlns:a16="http://schemas.microsoft.com/office/drawing/2014/main" id="{23134AAF-9BB5-4E4A-9073-80F9DE683764}"/>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897656" y="4497802"/>
          <a:ext cx="2276475" cy="20866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11</xdr:col>
      <xdr:colOff>9525</xdr:colOff>
      <xdr:row>1</xdr:row>
      <xdr:rowOff>0</xdr:rowOff>
    </xdr:from>
    <xdr:to>
      <xdr:col>18</xdr:col>
      <xdr:colOff>19050</xdr:colOff>
      <xdr:row>23</xdr:row>
      <xdr:rowOff>248550</xdr:rowOff>
    </xdr:to>
    <xdr:graphicFrame macro="">
      <xdr:nvGraphicFramePr>
        <xdr:cNvPr id="3" name="Graphique_Y5">
          <a:extLst>
            <a:ext uri="{FF2B5EF4-FFF2-40B4-BE49-F238E27FC236}">
              <a16:creationId xmlns:a16="http://schemas.microsoft.com/office/drawing/2014/main" id="{678199F4-46F6-4ACC-BC70-9501734AEC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1676400</xdr:colOff>
      <xdr:row>1</xdr:row>
      <xdr:rowOff>0</xdr:rowOff>
    </xdr:from>
    <xdr:to>
      <xdr:col>11</xdr:col>
      <xdr:colOff>9525</xdr:colOff>
      <xdr:row>23</xdr:row>
      <xdr:rowOff>247650</xdr:rowOff>
    </xdr:to>
    <xdr:graphicFrame macro="">
      <xdr:nvGraphicFramePr>
        <xdr:cNvPr id="40" name="Graphique_W5">
          <a:extLst>
            <a:ext uri="{FF2B5EF4-FFF2-40B4-BE49-F238E27FC236}">
              <a16:creationId xmlns:a16="http://schemas.microsoft.com/office/drawing/2014/main" id="{B7186A33-C5C3-4386-A2A4-C739BBA83A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142875</xdr:colOff>
      <xdr:row>7</xdr:row>
      <xdr:rowOff>85725</xdr:rowOff>
    </xdr:from>
    <xdr:to>
      <xdr:col>1</xdr:col>
      <xdr:colOff>1514475</xdr:colOff>
      <xdr:row>22</xdr:row>
      <xdr:rowOff>2125</xdr:rowOff>
    </xdr:to>
    <xdr:pic>
      <xdr:nvPicPr>
        <xdr:cNvPr id="4" name="GAUAA16">
          <a:extLst>
            <a:ext uri="{FF2B5EF4-FFF2-40B4-BE49-F238E27FC236}">
              <a16:creationId xmlns:a16="http://schemas.microsoft.com/office/drawing/2014/main" id="{FC578382-584B-4BCE-A839-A403CEF18C36}"/>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38325" y="1819275"/>
          <a:ext cx="1371600" cy="2761200"/>
        </a:xfrm>
        <a:prstGeom prst="rect">
          <a:avLst/>
        </a:prstGeom>
      </xdr:spPr>
    </xdr:pic>
    <xdr:clientData/>
  </xdr:twoCellAnchor>
  <xdr:twoCellAnchor editAs="oneCell">
    <xdr:from>
      <xdr:col>0</xdr:col>
      <xdr:colOff>142875</xdr:colOff>
      <xdr:row>7</xdr:row>
      <xdr:rowOff>85725</xdr:rowOff>
    </xdr:from>
    <xdr:to>
      <xdr:col>0</xdr:col>
      <xdr:colOff>1514477</xdr:colOff>
      <xdr:row>22</xdr:row>
      <xdr:rowOff>3175</xdr:rowOff>
    </xdr:to>
    <xdr:pic>
      <xdr:nvPicPr>
        <xdr:cNvPr id="6" name="GAUAA12">
          <a:extLst>
            <a:ext uri="{FF2B5EF4-FFF2-40B4-BE49-F238E27FC236}">
              <a16:creationId xmlns:a16="http://schemas.microsoft.com/office/drawing/2014/main" id="{B606B936-412A-4C64-AFDC-1EA1169FA3EA}"/>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2875" y="1819275"/>
          <a:ext cx="1371602" cy="2762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10</xdr:row>
      <xdr:rowOff>95249</xdr:rowOff>
    </xdr:from>
    <xdr:to>
      <xdr:col>2</xdr:col>
      <xdr:colOff>742950</xdr:colOff>
      <xdr:row>28</xdr:row>
      <xdr:rowOff>171449</xdr:rowOff>
    </xdr:to>
    <xdr:graphicFrame macro="">
      <xdr:nvGraphicFramePr>
        <xdr:cNvPr id="2" name="Graphique_W5">
          <a:extLst>
            <a:ext uri="{FF2B5EF4-FFF2-40B4-BE49-F238E27FC236}">
              <a16:creationId xmlns:a16="http://schemas.microsoft.com/office/drawing/2014/main" id="{F9E651EC-2A36-4DB7-91AB-690C6AA14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685800</xdr:colOff>
      <xdr:row>1</xdr:row>
      <xdr:rowOff>114301</xdr:rowOff>
    </xdr:from>
    <xdr:to>
      <xdr:col>16</xdr:col>
      <xdr:colOff>752476</xdr:colOff>
      <xdr:row>28</xdr:row>
      <xdr:rowOff>66676</xdr:rowOff>
    </xdr:to>
    <xdr:graphicFrame macro="">
      <xdr:nvGraphicFramePr>
        <xdr:cNvPr id="3" name="Graphique_AA5">
          <a:extLst>
            <a:ext uri="{FF2B5EF4-FFF2-40B4-BE49-F238E27FC236}">
              <a16:creationId xmlns:a16="http://schemas.microsoft.com/office/drawing/2014/main" id="{63451CB4-3CBE-49BD-89B5-84111C8AA9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odie CORMAND" refreshedDate="43035.573191550924" createdVersion="3" refreshedVersion="6" minRefreshableVersion="3" recordCount="31" xr:uid="{00000000-000A-0000-FFFF-FFFF02000000}">
  <cacheSource type="external" connectionId="2"/>
  <cacheFields count="14">
    <cacheField name="NOMPRENOM" numFmtId="0">
      <sharedItems count="4">
        <s v="GENDRON    Bernard"/>
        <s v="LAPERLE    Delphine"/>
        <s v="PANDAN    Tiffany"/>
        <s v="RANDOR    Rémi"/>
      </sharedItems>
    </cacheField>
    <cacheField name="V_DOCAN" numFmtId="0">
      <sharedItems count="1">
        <s v="2017"/>
      </sharedItems>
    </cacheField>
    <cacheField name="V_DOCMOIS" numFmtId="0">
      <sharedItems containsSemiMixedTypes="0" containsString="0" containsNumber="1" containsInteger="1" minValue="1" maxValue="1" count="1">
        <n v="1"/>
      </sharedItems>
    </cacheField>
    <cacheField name="V_DOCDATE" numFmtId="0">
      <sharedItems containsSemiMixedTypes="0" containsNonDate="0" containsDate="1" containsString="0" minDate="2017-01-03T00:00:00" maxDate="2017-01-31T00:00:00" count="14">
        <d v="2017-01-05T00:00:00"/>
        <d v="2017-01-10T00:00:00"/>
        <d v="2017-01-12T00:00:00"/>
        <d v="2017-01-23T00:00:00"/>
        <d v="2017-01-30T00:00:00"/>
        <d v="2017-01-21T00:00:00"/>
        <d v="2017-01-03T00:00:00"/>
        <d v="2017-01-04T00:00:00"/>
        <d v="2017-01-15T00:00:00"/>
        <d v="2017-01-17T00:00:00"/>
        <d v="2017-01-16T00:00:00"/>
        <d v="2017-01-20T00:00:00"/>
        <d v="2017-01-22T00:00:00"/>
        <d v="2017-01-28T00:00:00"/>
      </sharedItems>
    </cacheField>
    <cacheField name="V_DOCNUM" numFmtId="0">
      <sharedItems count="19">
        <s v="BC00005"/>
        <s v="BC00006"/>
        <s v="BC00022"/>
        <s v="FA00002"/>
        <s v="BC00010"/>
        <s v="FA00008"/>
        <s v="BC00021"/>
        <s v="DE00001"/>
        <s v="BC00014"/>
        <s v="BC00007"/>
        <s v="FA00001"/>
        <s v="PL00002"/>
        <s v="PL00003"/>
        <s v="FA00007"/>
        <s v="BC00019"/>
        <s v="PL00001"/>
        <s v="BC00020"/>
        <s v="BC00023"/>
        <s v="FA00003"/>
      </sharedItems>
    </cacheField>
    <cacheField name="V_TYPE" numFmtId="0">
      <sharedItems count="5">
        <s v="Bon de commande"/>
        <s v="Facture comptabilisée"/>
        <s v="Facture"/>
        <s v="Devis"/>
        <s v="Préparation de livraison"/>
      </sharedItems>
    </cacheField>
    <cacheField name="V_STATUT" numFmtId="0">
      <sharedItems count="5">
        <s v="A préparer"/>
        <s v="Comptabilisé"/>
        <s v="A comptabiliser"/>
        <s v="Accepté"/>
        <s v="A livrer"/>
      </sharedItems>
    </cacheField>
    <cacheField name="V_ETAT" numFmtId="0">
      <sharedItems count="1">
        <s v=" "/>
      </sharedItems>
    </cacheField>
    <cacheField name="Expr" caption="Expr" numFmtId="0">
      <sharedItems containsSemiMixedTypes="0" containsString="0" containsNumber="1" minValue="11.34" maxValue="161400" count="29">
        <n v="2208"/>
        <n v="4312"/>
        <n v="6850"/>
        <n v="446.88"/>
        <n v="4351"/>
        <n v="11.34"/>
        <n v="565.44000000000005"/>
        <n v="4195.2"/>
        <n v="19240"/>
        <n v="224.62"/>
        <n v="590"/>
        <n v="1908"/>
        <n v="3974.4"/>
        <n v="161400"/>
        <n v="3660"/>
        <n v="1299.2"/>
        <n v="18345.32"/>
        <n v="2646.32"/>
        <n v="22.97"/>
        <n v="1915.38"/>
        <n v="310"/>
        <n v="4800"/>
        <n v="24.94"/>
        <n v="1060.2"/>
        <n v="2079.5500000000002"/>
        <n v="4116"/>
        <n v="11160"/>
        <n v="824.4"/>
        <n v="26499.98"/>
      </sharedItems>
    </cacheField>
    <cacheField name="Expr2" caption="Expr2" numFmtId="0">
      <sharedItems containsSemiMixedTypes="0" containsString="0" containsNumber="1" containsInteger="1" minValue="1" maxValue="25" count="12">
        <n v="4"/>
        <n v="8"/>
        <n v="11"/>
        <n v="5"/>
        <n v="1"/>
        <n v="2"/>
        <n v="25"/>
        <n v="10"/>
        <n v="20"/>
        <n v="3"/>
        <n v="7"/>
        <n v="18"/>
      </sharedItems>
    </cacheField>
    <cacheField name="Expr3" caption="Expr3" numFmtId="0">
      <sharedItems containsSemiMixedTypes="0" containsString="0" containsNumber="1" minValue="0" maxValue="552" count="18">
        <n v="0"/>
        <n v="23.52"/>
        <n v="229"/>
        <n v="1.26"/>
        <n v="29.76"/>
        <n v="220.8"/>
        <n v="10.58"/>
        <n v="441.6"/>
        <n v="324.8"/>
        <n v="552"/>
        <n v="199.18"/>
        <n v="3.28"/>
        <n v="273.62"/>
        <n v="1.31"/>
        <n v="55.8"/>
        <n v="109.45"/>
        <n v="91.6"/>
        <n v="0.02"/>
      </sharedItems>
    </cacheField>
    <cacheField name="VL_DOREF" numFmtId="0">
      <sharedItems count="8">
        <s v="CDE77/LIV 02/2015"/>
        <s v=""/>
        <s v="FOR 0901/34"/>
        <s v="Co N° 110300058PL"/>
        <s v="df152"/>
        <s v="MOB-0901/001"/>
        <s v="Co N° 110300058CA"/>
        <s v="PAR-0109/48"/>
      </sharedItems>
    </cacheField>
    <cacheField name="ART_LIB" numFmtId="0">
      <sharedItems count="21">
        <s v="Bracelet, anneaux striés"/>
        <s v="Montre de ville homme-plaquée or"/>
        <s v="Bague Or et pierres"/>
        <s v="Emeraude forme poire 20/100"/>
        <s v="Collier argent mailles gourmettes"/>
        <s v="Fermoir cliquet"/>
        <s v="Bague Argent"/>
        <s v="Formation sur appareils"/>
        <s v="Chaînes mailles fines"/>
        <s v="Contrat annuel de maintenance appareil à graver"/>
        <s v="Collier Or chaine torsadée"/>
        <s v="Lingot Or 18 cts"/>
        <s v="Timbale de baptême en argent"/>
        <s v="Collier argent maille fantaisie entrelacée"/>
        <s v="Montre BW - Homme - Bloc Or"/>
        <s v="Service de table 12 couverts"/>
        <s v="Pile Renata 377 pour montres"/>
        <s v="Montre or et diamant serti sur or gris"/>
        <s v="Montre femme &quot;&quot;Concerto&quot;&quot;"/>
        <s v="Gravure sur Or ciselé"/>
        <s v="Parure or et émeraudes"/>
      </sharedItems>
    </cacheField>
    <cacheField name="CLI_INTITULE" numFmtId="0">
      <sharedItems count="12">
        <s v="Ciselure"/>
        <s v="Grenat pour toi"/>
        <s v="Opale"/>
        <s v="Platine &amp; fils"/>
        <s v="Cleen Bijoux"/>
        <s v="Carat S.a.r.l"/>
        <s v="La Topaze Lyonnaise"/>
        <s v="La Montre du Quartier"/>
        <s v="Rubis sur Longleux"/>
        <s v="Horlogerie Ceram"/>
        <s v="Cristaux liquides"/>
        <s v="Directy Sarl"/>
      </sharedItems>
    </cacheField>
  </cacheFields>
  <extLst>
    <ext xmlns:x14="http://schemas.microsoft.com/office/spreadsheetml/2009/9/main" uri="{725AE2AE-9491-48be-B2B4-4EB974FC3084}">
      <x14:pivotCacheDefinition pivotCacheId="3"/>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odie CORMAND" refreshedDate="43035.573195717596" createdVersion="3" refreshedVersion="6" minRefreshableVersion="3" recordCount="51" xr:uid="{00000000-000A-0000-FFFF-FFFF03000000}">
  <cacheSource type="external" connectionId="1"/>
  <cacheFields count="12">
    <cacheField name="D_RaisonSoc" numFmtId="0">
      <sharedItems count="1">
        <s v="Bijou SA"/>
      </sharedItems>
    </cacheField>
    <cacheField name="V_TYPE" numFmtId="0">
      <sharedItems count="8">
        <s v="Bon d'avoir"/>
        <s v="Bon de commande"/>
        <s v="Bon de livraison"/>
        <s v="Bon de retour"/>
        <s v="Devis"/>
        <s v="Facture"/>
        <s v="Facture comptabilisée"/>
        <s v="Préparation de livraison"/>
      </sharedItems>
    </cacheField>
    <cacheField name="CLI_INTITULE" numFmtId="0">
      <sharedItems count="15">
        <s v="Diamant Vert"/>
        <s v="Carat S.a.r.l"/>
        <s v="Ciselure"/>
        <s v="Cleen Bijoux"/>
        <s v="Cristaux liquides"/>
        <s v="Deutschland's Bijoux"/>
        <s v="Directy Sarl"/>
        <s v="Grenat pour toi"/>
        <s v="Horlogerie Ceram"/>
        <s v="La Topaze Lyonnaise"/>
        <s v="Opale"/>
        <s v="Perles parisiennes"/>
        <s v="Platine &amp; fils"/>
        <s v="La Montre du Quartier"/>
        <s v="Rubis sur Longleux"/>
      </sharedItems>
    </cacheField>
    <cacheField name="CT_Intitule" numFmtId="0">
      <sharedItems count="2">
        <s v="Grossistes"/>
        <s v="Détaillants"/>
      </sharedItems>
    </cacheField>
    <cacheField name="NOMPRENOM" numFmtId="0">
      <sharedItems count="4">
        <s v="RANDOR    Rémi"/>
        <s v="PANDAN    Tiffany"/>
        <s v="GENDRON    Bernard"/>
        <s v="LAPERLE    Delphine"/>
      </sharedItems>
    </cacheField>
    <cacheField name="ART_LIB" numFmtId="0">
      <sharedItems count="25">
        <s v="Chaîne forçat Or"/>
        <s v="Montre femme &quot;&quot;Concerto&quot;&quot;"/>
        <s v="Bracelet, anneaux striés"/>
        <s v="Collier argent maille fantaisie entrelacée"/>
        <s v="Formation sur appareils"/>
        <s v="Bague Or et pierres"/>
        <s v="Montre de ville homme-plaquée or"/>
        <s v="Collier Or chaine torsadée"/>
        <s v="Collier argent mailles gourmettes"/>
        <s v="Location de collier Or chaine torsadée"/>
        <s v="Location de parure or et émeraudes"/>
        <s v="Emeraude forme poire 20/100"/>
        <s v="Gravure sur Or ciselé"/>
        <s v="Timbale de baptême en argent"/>
        <s v="Bague Argent"/>
        <s v="Fermoir cliquet"/>
        <s v="Ensemble Montres &amp; stylos pour deux"/>
        <s v="Chaînes mailles fines"/>
        <s v="Montre or et diamant serti sur or gris"/>
        <s v="Pile Renata 377 pour montres"/>
        <s v="Lingot Or 18 cts"/>
        <s v="Contrat annuel de maintenance appareil à graver"/>
        <s v="Parure or et émeraudes"/>
        <s v="Montre BW - Homme - Bloc Or"/>
        <s v="Service de table 12 couverts"/>
      </sharedItems>
    </cacheField>
    <cacheField name="ART_NUM" numFmtId="0">
      <sharedItems count="25">
        <s v="CHORFA"/>
        <s v="MODIV01"/>
        <s v="BRAAR10"/>
        <s v="COAR002"/>
        <s v="SVFORMAPP"/>
        <s v="BAOR01"/>
        <s v="MOOR001"/>
        <s v="COR1"/>
        <s v="COAR001"/>
        <s v="LOCCOLLIER"/>
        <s v="LOCPARURE"/>
        <s v="EM050"/>
        <s v="GRAVURE"/>
        <s v="TIMBAR"/>
        <s v="BAAR01"/>
        <s v="CHFE01"/>
        <s v="ENSHF"/>
        <s v="CHAOR42"/>
        <s v="MOOR002"/>
        <s v="PIL377REN"/>
        <s v="LINGOR18"/>
        <s v="SVCTGRAV"/>
        <s v="PAEM001"/>
        <s v="MOBWOR01"/>
        <s v="SETA"/>
      </sharedItems>
    </cacheField>
    <cacheField name="V_DOCSEMESTRE" numFmtId="0">
      <sharedItems count="1">
        <s v="S1"/>
      </sharedItems>
    </cacheField>
    <cacheField name="V_DOCMOIS" numFmtId="0">
      <sharedItems containsSemiMixedTypes="0" containsString="0" containsNumber="1" containsInteger="1" minValue="1" maxValue="3" count="3">
        <n v="2"/>
        <n v="1"/>
        <n v="3"/>
      </sharedItems>
    </cacheField>
    <cacheField name="Expr" caption="Expr" numFmtId="0">
      <sharedItems containsSemiMixedTypes="0" containsString="0" containsNumber="1" minValue="-2234.4" maxValue="161400"/>
    </cacheField>
    <cacheField name="V_DOCAN" numFmtId="0">
      <sharedItems count="1">
        <s v="2017"/>
      </sharedItems>
    </cacheField>
    <cacheField name="Expr2" caption="Expr2" numFmtId="0">
      <sharedItems containsSemiMixedTypes="0" containsString="0" containsNumber="1" containsInteger="1" minValue="-4" maxValue="25" count="16">
        <n v="0"/>
        <n v="5"/>
        <n v="4"/>
        <n v="2"/>
        <n v="11"/>
        <n v="8"/>
        <n v="1"/>
        <n v="6"/>
        <n v="3"/>
        <n v="7"/>
        <n v="18"/>
        <n v="20"/>
        <n v="-1"/>
        <n v="-4"/>
        <n v="25"/>
        <n v="10"/>
      </sharedItems>
    </cacheField>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lodie CORMAND" refreshedDate="43446.634415277775" createdVersion="3" refreshedVersion="4" minRefreshableVersion="3" recordCount="16" xr:uid="{00000000-000A-0000-FFFF-FFFF00000000}">
  <cacheSource type="external" connectionId="3">
    <extLst>
      <ext xmlns:x14="http://schemas.microsoft.com/office/spreadsheetml/2009/9/main" uri="{F057638F-6D5F-4e77-A914-E7F072B9BCA8}">
        <x14:sourceConnection name="Connexion2"/>
      </ext>
    </extLst>
  </cacheSource>
  <cacheFields count="12">
    <cacheField name="Société" numFmtId="0">
      <sharedItems count="1">
        <s v="Bijou SA"/>
      </sharedItems>
    </cacheField>
    <cacheField name="Type de document" numFmtId="0">
      <sharedItems count="9">
        <s v="Bon de livraison"/>
        <s v="Facture"/>
        <s v="Facture de retour"/>
        <s v="Bon de commande" u="1"/>
        <s v="Devis" u="1"/>
        <s v="Préparation de livraison" u="1"/>
        <s v="Facture avoir" u="1"/>
        <s v="Bon de retour" u="1"/>
        <s v="Facture comptabilisée" u="1"/>
      </sharedItems>
    </cacheField>
    <cacheField name="Intitulé Client" numFmtId="0">
      <sharedItems count="16">
        <s v="Ciselure"/>
        <s v="Cleen Bijoux"/>
        <s v="Directy Sarl"/>
        <s v="Horlogerie Ceram"/>
        <s v="Opale"/>
        <s v="Bague's en or"/>
        <s v="Perles parisiennes"/>
        <s v="Diamant Vert" u="1"/>
        <s v="Rubis sur Longleux" u="1"/>
        <s v="Cristaux liquides" u="1"/>
        <s v="La Topaze Lyonnaise" u="1"/>
        <s v="Platine &amp; fils" u="1"/>
        <s v="La Montre du Quartier" u="1"/>
        <s v="Grenat pour toi" u="1"/>
        <s v="Deutschland's Bijoux" u="1"/>
        <s v="Carat S.a.r.l" u="1"/>
      </sharedItems>
    </cacheField>
    <cacheField name="Catégorie Tarifaire Client" numFmtId="0">
      <sharedItems count="2">
        <s v="Grossistes"/>
        <s v="Détaillants"/>
      </sharedItems>
    </cacheField>
    <cacheField name="Représentant Client" numFmtId="0">
      <sharedItems count="4">
        <s v="GENDRON    Bernard"/>
        <s v="LAPERLE    Delphine"/>
        <s v="RANDOR    Rémi"/>
        <s v="PANDAN    Tiffany"/>
      </sharedItems>
    </cacheField>
    <cacheField name="Désignation Article" numFmtId="0">
      <sharedItems count="63">
        <s v="Bague Or et pierres"/>
        <s v="Bracelet, anneaux striés"/>
        <s v="Montre de ville homme-plaquée or"/>
        <s v="Gravure sur Or ciselé"/>
        <s v="Montre femme &quot;&quot;Concerto&quot;&quot;"/>
        <s v="Bague Argent"/>
        <s v="Fermoir cliquet"/>
        <s v="Chaîne Argent maille et longueur variables"/>
        <s v="Logiciel Inside"/>
        <s v="Roue, mécanisme horloge"/>
        <s v="GRAVAGE" u="1"/>
        <s v="Emeraude forme poire 20/100" u="1"/>
        <s v="RAPPEL SUR FRAIS DE GARDIENNAGE :" u="1"/>
        <s v="Pile Renata 377 pour montres" u="1"/>
        <s v="Frais de réparation" u="1"/>
        <s v="Frais de destruction" u="1"/>
        <s v="Frais de taxes débours " u="1"/>
        <s v="Détente pour mecanisme horloger" u="1"/>
        <s v="Frais de bateau" u="1"/>
        <s v="Collier argent mailles gourmettes" u="1"/>
        <s v="Chaînette de sûreté" u="1"/>
        <s v="Formation sur appareils" u="1"/>
        <s v="Bracelet acier pour montres BW" u="1"/>
        <s v="Honoraires Gestion du Correspondant" u="1"/>
        <s v="Frais de taxes débours" u="1"/>
        <s v="Frais de remorquage" u="1"/>
        <s v="Frais d'Avocat" u="1"/>
        <s v="Formalités Restitution" u="1"/>
        <s v="Frais de gardiennage associés à des prestations annexes " u="1"/>
        <s v="HONORAIRES GESTION ASR" u="1"/>
        <s v="Contrat annuel de maintenance appareil à graver" u="1"/>
        <s v="Frais de déplacement" u="1"/>
        <s v="Parure or et émeraudes" u="1"/>
        <s v="Service de table 12 couverts" u="1"/>
        <s v="Chaîne forçat Or" u="1"/>
        <s v="Frais de manutention" u="1"/>
        <s v="Frais de gardiennage" u="1"/>
        <s v="Chaînes mailles fines" u="1"/>
        <s v="CESSION VEHICULE ARGOS" u="1"/>
        <s v="Honoraires mise en fourrière" u="1"/>
        <s v="Frais de gardiennage (incluant TVA étrangère)" u="1"/>
        <s v="Ensemble Montres &amp; stylos pour deux" u="1"/>
        <s v="Remises, rabais, ristournes" u="1"/>
        <s v="Timbale de baptême en argent" u="1"/>
        <s v="Frais de traduction" u="1"/>
        <s v="Lingot Or 18 cts" u="1"/>
        <s v="Collier Or chaine torsadée" u="1"/>
        <s v="GRAVAGE SELON CONVENTION APGFA/ARGOS" u="1"/>
        <s v="Montre or et diamant serti sur or gris" u="1"/>
        <s v="Vente véhicule" u="1"/>
        <s v="Frais de douanes" u="1"/>
        <s v="Bloc acier pour montre BW" u="1"/>
        <s v="Location de collier Or chaine torsadée" u="1"/>
        <s v="Montre BW - Homme - Bloc Or" u="1"/>
        <s v="Frais de banque" u="1"/>
        <s v="Honoraires du Correspondant" u="1"/>
        <s v="Vis de fixation" u="1"/>
        <s v="Frais de transport" u="1"/>
        <s v="Collier argent maille fantaisie entrelacée" u="1"/>
        <s v="Frais d'expertise" u="1"/>
        <s v="Prestation de formation" u="1"/>
        <s v="Mécanisme pour Montre BW" u="1"/>
        <s v="Location de parure or et émeraudes" u="1"/>
      </sharedItems>
    </cacheField>
    <cacheField name="Référence Article" numFmtId="0">
      <sharedItems count="10">
        <s v="BAOR01"/>
        <s v="BRAAR10"/>
        <s v="MOOR001"/>
        <s v="GRAVURE"/>
        <s v="MODIV01"/>
        <s v="BAAR01"/>
        <s v="CHFE01"/>
        <s v="CHAAR/VAR"/>
        <s v="INSIDE"/>
        <s v="HROUE"/>
      </sharedItems>
    </cacheField>
    <cacheField name="Semestre" numFmtId="0">
      <sharedItems count="2">
        <s v="S2"/>
        <s v="S1"/>
      </sharedItems>
    </cacheField>
    <cacheField name="Mois" numFmtId="0">
      <sharedItems containsSemiMixedTypes="0" containsString="0" containsNumber="1" containsInteger="1" minValue="1" maxValue="11" count="10">
        <n v="10"/>
        <n v="2"/>
        <n v="9"/>
        <n v="5" u="1"/>
        <n v="6" u="1"/>
        <n v="1" u="1"/>
        <n v="3" u="1"/>
        <n v="8" u="1"/>
        <n v="11" u="1"/>
        <n v="4" u="1"/>
      </sharedItems>
    </cacheField>
    <cacheField name="CA HT Net" numFmtId="0">
      <sharedItems containsSemiMixedTypes="0" containsString="0" containsNumber="1" minValue="-129.28" maxValue="1428480" count="16">
        <n v="876800"/>
        <n v="282624"/>
        <n v="68992"/>
        <n v="381542.40000000002"/>
        <n v="376320"/>
        <n v="307200"/>
        <n v="39680"/>
        <n v="36188.160000000003"/>
        <n v="536985.59999999998"/>
        <n v="1451.52"/>
        <n v="748800"/>
        <n v="220800"/>
        <n v="640000"/>
        <n v="75264"/>
        <n v="1428480"/>
        <n v="-129.28"/>
      </sharedItems>
    </cacheField>
    <cacheField name="Année" numFmtId="0">
      <sharedItems count="3">
        <s v="2017"/>
        <s v="2018"/>
        <s v="2013" u="1"/>
      </sharedItems>
    </cacheField>
    <cacheField name="Qté Vendues" numFmtId="0">
      <sharedItems containsSemiMixedTypes="0" containsString="0" containsNumber="1" containsInteger="1" minValue="-128" maxValue="2304" count="9">
        <n v="1408"/>
        <n v="512"/>
        <n v="128"/>
        <n v="768"/>
        <n v="640"/>
        <n v="1280"/>
        <n v="1024"/>
        <n v="2304"/>
        <n v="-128"/>
      </sharedItems>
    </cacheField>
  </cacheFields>
  <extLst>
    <ext xmlns:x14="http://schemas.microsoft.com/office/spreadsheetml/2009/9/main" uri="{725AE2AE-9491-48be-B2B4-4EB974FC3084}">
      <x14:pivotCacheDefinition pivotCacheId="1665896413"/>
    </ext>
  </extLst>
</pivotCacheDefinition>
</file>

<file path=xl/pivotCache/pivotCacheRecords1.xml><?xml version="1.0" encoding="utf-8"?>
<pivotCacheRecords xmlns="http://schemas.openxmlformats.org/spreadsheetml/2006/main" xmlns:r="http://schemas.openxmlformats.org/officeDocument/2006/relationships" count="31">
  <r>
    <x v="0"/>
    <x v="0"/>
    <x v="0"/>
    <x v="0"/>
    <x v="0"/>
    <x v="0"/>
    <x v="0"/>
    <x v="0"/>
    <x v="0"/>
    <x v="0"/>
    <x v="0"/>
    <x v="0"/>
    <x v="0"/>
    <x v="0"/>
  </r>
  <r>
    <x v="0"/>
    <x v="0"/>
    <x v="0"/>
    <x v="0"/>
    <x v="0"/>
    <x v="0"/>
    <x v="0"/>
    <x v="0"/>
    <x v="1"/>
    <x v="1"/>
    <x v="0"/>
    <x v="0"/>
    <x v="1"/>
    <x v="0"/>
  </r>
  <r>
    <x v="0"/>
    <x v="0"/>
    <x v="0"/>
    <x v="0"/>
    <x v="0"/>
    <x v="0"/>
    <x v="0"/>
    <x v="0"/>
    <x v="2"/>
    <x v="2"/>
    <x v="0"/>
    <x v="0"/>
    <x v="2"/>
    <x v="0"/>
  </r>
  <r>
    <x v="0"/>
    <x v="0"/>
    <x v="0"/>
    <x v="1"/>
    <x v="1"/>
    <x v="0"/>
    <x v="0"/>
    <x v="0"/>
    <x v="3"/>
    <x v="0"/>
    <x v="1"/>
    <x v="1"/>
    <x v="3"/>
    <x v="1"/>
  </r>
  <r>
    <x v="0"/>
    <x v="0"/>
    <x v="0"/>
    <x v="1"/>
    <x v="1"/>
    <x v="0"/>
    <x v="0"/>
    <x v="0"/>
    <x v="4"/>
    <x v="3"/>
    <x v="2"/>
    <x v="1"/>
    <x v="4"/>
    <x v="1"/>
  </r>
  <r>
    <x v="0"/>
    <x v="0"/>
    <x v="0"/>
    <x v="2"/>
    <x v="2"/>
    <x v="0"/>
    <x v="0"/>
    <x v="0"/>
    <x v="5"/>
    <x v="4"/>
    <x v="3"/>
    <x v="1"/>
    <x v="5"/>
    <x v="2"/>
  </r>
  <r>
    <x v="0"/>
    <x v="0"/>
    <x v="0"/>
    <x v="2"/>
    <x v="2"/>
    <x v="0"/>
    <x v="0"/>
    <x v="0"/>
    <x v="6"/>
    <x v="5"/>
    <x v="4"/>
    <x v="1"/>
    <x v="6"/>
    <x v="2"/>
  </r>
  <r>
    <x v="0"/>
    <x v="0"/>
    <x v="0"/>
    <x v="2"/>
    <x v="2"/>
    <x v="0"/>
    <x v="0"/>
    <x v="0"/>
    <x v="7"/>
    <x v="1"/>
    <x v="5"/>
    <x v="1"/>
    <x v="0"/>
    <x v="2"/>
  </r>
  <r>
    <x v="0"/>
    <x v="0"/>
    <x v="0"/>
    <x v="2"/>
    <x v="3"/>
    <x v="1"/>
    <x v="1"/>
    <x v="0"/>
    <x v="8"/>
    <x v="6"/>
    <x v="0"/>
    <x v="2"/>
    <x v="7"/>
    <x v="0"/>
  </r>
  <r>
    <x v="0"/>
    <x v="0"/>
    <x v="0"/>
    <x v="3"/>
    <x v="4"/>
    <x v="0"/>
    <x v="0"/>
    <x v="0"/>
    <x v="9"/>
    <x v="4"/>
    <x v="6"/>
    <x v="1"/>
    <x v="8"/>
    <x v="3"/>
  </r>
  <r>
    <x v="0"/>
    <x v="0"/>
    <x v="0"/>
    <x v="4"/>
    <x v="5"/>
    <x v="2"/>
    <x v="2"/>
    <x v="0"/>
    <x v="10"/>
    <x v="4"/>
    <x v="0"/>
    <x v="3"/>
    <x v="9"/>
    <x v="3"/>
  </r>
  <r>
    <x v="1"/>
    <x v="0"/>
    <x v="0"/>
    <x v="5"/>
    <x v="6"/>
    <x v="0"/>
    <x v="0"/>
    <x v="0"/>
    <x v="11"/>
    <x v="5"/>
    <x v="0"/>
    <x v="1"/>
    <x v="10"/>
    <x v="4"/>
  </r>
  <r>
    <x v="1"/>
    <x v="0"/>
    <x v="0"/>
    <x v="5"/>
    <x v="6"/>
    <x v="0"/>
    <x v="0"/>
    <x v="0"/>
    <x v="12"/>
    <x v="1"/>
    <x v="7"/>
    <x v="1"/>
    <x v="0"/>
    <x v="4"/>
  </r>
  <r>
    <x v="2"/>
    <x v="0"/>
    <x v="0"/>
    <x v="6"/>
    <x v="7"/>
    <x v="3"/>
    <x v="3"/>
    <x v="0"/>
    <x v="13"/>
    <x v="5"/>
    <x v="0"/>
    <x v="1"/>
    <x v="11"/>
    <x v="5"/>
  </r>
  <r>
    <x v="2"/>
    <x v="0"/>
    <x v="0"/>
    <x v="7"/>
    <x v="8"/>
    <x v="0"/>
    <x v="0"/>
    <x v="0"/>
    <x v="14"/>
    <x v="5"/>
    <x v="0"/>
    <x v="1"/>
    <x v="12"/>
    <x v="6"/>
  </r>
  <r>
    <x v="2"/>
    <x v="0"/>
    <x v="0"/>
    <x v="2"/>
    <x v="9"/>
    <x v="0"/>
    <x v="0"/>
    <x v="0"/>
    <x v="15"/>
    <x v="0"/>
    <x v="8"/>
    <x v="4"/>
    <x v="13"/>
    <x v="5"/>
  </r>
  <r>
    <x v="2"/>
    <x v="0"/>
    <x v="0"/>
    <x v="2"/>
    <x v="9"/>
    <x v="0"/>
    <x v="0"/>
    <x v="0"/>
    <x v="0"/>
    <x v="3"/>
    <x v="9"/>
    <x v="4"/>
    <x v="0"/>
    <x v="5"/>
  </r>
  <r>
    <x v="2"/>
    <x v="0"/>
    <x v="0"/>
    <x v="8"/>
    <x v="10"/>
    <x v="1"/>
    <x v="1"/>
    <x v="0"/>
    <x v="16"/>
    <x v="7"/>
    <x v="0"/>
    <x v="5"/>
    <x v="14"/>
    <x v="7"/>
  </r>
  <r>
    <x v="2"/>
    <x v="0"/>
    <x v="0"/>
    <x v="9"/>
    <x v="11"/>
    <x v="4"/>
    <x v="4"/>
    <x v="0"/>
    <x v="17"/>
    <x v="4"/>
    <x v="10"/>
    <x v="1"/>
    <x v="15"/>
    <x v="6"/>
  </r>
  <r>
    <x v="2"/>
    <x v="0"/>
    <x v="0"/>
    <x v="9"/>
    <x v="12"/>
    <x v="4"/>
    <x v="4"/>
    <x v="0"/>
    <x v="18"/>
    <x v="4"/>
    <x v="11"/>
    <x v="1"/>
    <x v="16"/>
    <x v="8"/>
  </r>
  <r>
    <x v="2"/>
    <x v="0"/>
    <x v="0"/>
    <x v="9"/>
    <x v="12"/>
    <x v="4"/>
    <x v="4"/>
    <x v="0"/>
    <x v="19"/>
    <x v="4"/>
    <x v="12"/>
    <x v="1"/>
    <x v="17"/>
    <x v="8"/>
  </r>
  <r>
    <x v="2"/>
    <x v="0"/>
    <x v="0"/>
    <x v="4"/>
    <x v="13"/>
    <x v="2"/>
    <x v="2"/>
    <x v="0"/>
    <x v="10"/>
    <x v="4"/>
    <x v="0"/>
    <x v="6"/>
    <x v="9"/>
    <x v="5"/>
  </r>
  <r>
    <x v="3"/>
    <x v="0"/>
    <x v="0"/>
    <x v="10"/>
    <x v="14"/>
    <x v="0"/>
    <x v="0"/>
    <x v="0"/>
    <x v="20"/>
    <x v="4"/>
    <x v="0"/>
    <x v="1"/>
    <x v="18"/>
    <x v="9"/>
  </r>
  <r>
    <x v="3"/>
    <x v="0"/>
    <x v="0"/>
    <x v="10"/>
    <x v="14"/>
    <x v="0"/>
    <x v="0"/>
    <x v="0"/>
    <x v="21"/>
    <x v="8"/>
    <x v="0"/>
    <x v="1"/>
    <x v="19"/>
    <x v="9"/>
  </r>
  <r>
    <x v="3"/>
    <x v="0"/>
    <x v="0"/>
    <x v="9"/>
    <x v="15"/>
    <x v="4"/>
    <x v="4"/>
    <x v="0"/>
    <x v="22"/>
    <x v="4"/>
    <x v="13"/>
    <x v="1"/>
    <x v="16"/>
    <x v="10"/>
  </r>
  <r>
    <x v="3"/>
    <x v="0"/>
    <x v="0"/>
    <x v="9"/>
    <x v="15"/>
    <x v="4"/>
    <x v="4"/>
    <x v="0"/>
    <x v="23"/>
    <x v="9"/>
    <x v="14"/>
    <x v="1"/>
    <x v="6"/>
    <x v="10"/>
  </r>
  <r>
    <x v="3"/>
    <x v="0"/>
    <x v="0"/>
    <x v="9"/>
    <x v="15"/>
    <x v="4"/>
    <x v="4"/>
    <x v="0"/>
    <x v="24"/>
    <x v="4"/>
    <x v="15"/>
    <x v="1"/>
    <x v="17"/>
    <x v="10"/>
  </r>
  <r>
    <x v="3"/>
    <x v="0"/>
    <x v="0"/>
    <x v="11"/>
    <x v="16"/>
    <x v="0"/>
    <x v="0"/>
    <x v="0"/>
    <x v="25"/>
    <x v="10"/>
    <x v="0"/>
    <x v="1"/>
    <x v="2"/>
    <x v="11"/>
  </r>
  <r>
    <x v="3"/>
    <x v="0"/>
    <x v="0"/>
    <x v="11"/>
    <x v="16"/>
    <x v="0"/>
    <x v="0"/>
    <x v="0"/>
    <x v="26"/>
    <x v="11"/>
    <x v="0"/>
    <x v="1"/>
    <x v="0"/>
    <x v="11"/>
  </r>
  <r>
    <x v="3"/>
    <x v="0"/>
    <x v="0"/>
    <x v="12"/>
    <x v="17"/>
    <x v="0"/>
    <x v="0"/>
    <x v="0"/>
    <x v="27"/>
    <x v="4"/>
    <x v="16"/>
    <x v="1"/>
    <x v="4"/>
    <x v="10"/>
  </r>
  <r>
    <x v="3"/>
    <x v="0"/>
    <x v="0"/>
    <x v="13"/>
    <x v="18"/>
    <x v="1"/>
    <x v="1"/>
    <x v="0"/>
    <x v="28"/>
    <x v="1"/>
    <x v="17"/>
    <x v="7"/>
    <x v="20"/>
    <x v="10"/>
  </r>
</pivotCacheRecords>
</file>

<file path=xl/pivotCache/pivotCacheRecords2.xml><?xml version="1.0" encoding="utf-8"?>
<pivotCacheRecords xmlns="http://schemas.openxmlformats.org/spreadsheetml/2006/main" xmlns:r="http://schemas.openxmlformats.org/officeDocument/2006/relationships" count="51">
  <r>
    <x v="0"/>
    <x v="0"/>
    <x v="0"/>
    <x v="0"/>
    <x v="0"/>
    <x v="0"/>
    <x v="0"/>
    <x v="0"/>
    <x v="0"/>
    <n v="-942.48"/>
    <x v="0"/>
    <x v="0"/>
  </r>
  <r>
    <x v="0"/>
    <x v="0"/>
    <x v="0"/>
    <x v="0"/>
    <x v="0"/>
    <x v="1"/>
    <x v="1"/>
    <x v="0"/>
    <x v="0"/>
    <n v="-272.8"/>
    <x v="0"/>
    <x v="0"/>
  </r>
  <r>
    <x v="0"/>
    <x v="1"/>
    <x v="1"/>
    <x v="0"/>
    <x v="1"/>
    <x v="2"/>
    <x v="2"/>
    <x v="0"/>
    <x v="1"/>
    <n v="2208"/>
    <x v="0"/>
    <x v="1"/>
  </r>
  <r>
    <x v="0"/>
    <x v="1"/>
    <x v="1"/>
    <x v="0"/>
    <x v="1"/>
    <x v="3"/>
    <x v="3"/>
    <x v="0"/>
    <x v="1"/>
    <n v="1299.2"/>
    <x v="0"/>
    <x v="2"/>
  </r>
  <r>
    <x v="0"/>
    <x v="1"/>
    <x v="1"/>
    <x v="0"/>
    <x v="1"/>
    <x v="4"/>
    <x v="4"/>
    <x v="0"/>
    <x v="2"/>
    <n v="1231.3599999999999"/>
    <x v="0"/>
    <x v="3"/>
  </r>
  <r>
    <x v="0"/>
    <x v="1"/>
    <x v="2"/>
    <x v="0"/>
    <x v="2"/>
    <x v="5"/>
    <x v="5"/>
    <x v="0"/>
    <x v="1"/>
    <n v="6850"/>
    <x v="0"/>
    <x v="4"/>
  </r>
  <r>
    <x v="0"/>
    <x v="1"/>
    <x v="2"/>
    <x v="0"/>
    <x v="2"/>
    <x v="2"/>
    <x v="2"/>
    <x v="0"/>
    <x v="1"/>
    <n v="2208"/>
    <x v="0"/>
    <x v="2"/>
  </r>
  <r>
    <x v="0"/>
    <x v="1"/>
    <x v="2"/>
    <x v="0"/>
    <x v="2"/>
    <x v="6"/>
    <x v="6"/>
    <x v="0"/>
    <x v="1"/>
    <n v="4312"/>
    <x v="0"/>
    <x v="5"/>
  </r>
  <r>
    <x v="0"/>
    <x v="1"/>
    <x v="3"/>
    <x v="0"/>
    <x v="3"/>
    <x v="2"/>
    <x v="2"/>
    <x v="0"/>
    <x v="1"/>
    <n v="3974.4"/>
    <x v="0"/>
    <x v="5"/>
  </r>
  <r>
    <x v="0"/>
    <x v="1"/>
    <x v="3"/>
    <x v="0"/>
    <x v="3"/>
    <x v="7"/>
    <x v="7"/>
    <x v="0"/>
    <x v="1"/>
    <n v="1908"/>
    <x v="0"/>
    <x v="3"/>
  </r>
  <r>
    <x v="0"/>
    <x v="1"/>
    <x v="4"/>
    <x v="1"/>
    <x v="0"/>
    <x v="8"/>
    <x v="8"/>
    <x v="0"/>
    <x v="1"/>
    <n v="824.4"/>
    <x v="0"/>
    <x v="6"/>
  </r>
  <r>
    <x v="0"/>
    <x v="1"/>
    <x v="5"/>
    <x v="0"/>
    <x v="0"/>
    <x v="4"/>
    <x v="4"/>
    <x v="0"/>
    <x v="2"/>
    <n v="3848"/>
    <x v="0"/>
    <x v="1"/>
  </r>
  <r>
    <x v="0"/>
    <x v="1"/>
    <x v="0"/>
    <x v="0"/>
    <x v="0"/>
    <x v="9"/>
    <x v="9"/>
    <x v="0"/>
    <x v="2"/>
    <n v="210"/>
    <x v="0"/>
    <x v="7"/>
  </r>
  <r>
    <x v="0"/>
    <x v="1"/>
    <x v="0"/>
    <x v="0"/>
    <x v="0"/>
    <x v="10"/>
    <x v="10"/>
    <x v="0"/>
    <x v="2"/>
    <n v="435"/>
    <x v="0"/>
    <x v="8"/>
  </r>
  <r>
    <x v="0"/>
    <x v="1"/>
    <x v="6"/>
    <x v="1"/>
    <x v="0"/>
    <x v="5"/>
    <x v="5"/>
    <x v="0"/>
    <x v="1"/>
    <n v="4116"/>
    <x v="0"/>
    <x v="9"/>
  </r>
  <r>
    <x v="0"/>
    <x v="1"/>
    <x v="6"/>
    <x v="1"/>
    <x v="0"/>
    <x v="2"/>
    <x v="2"/>
    <x v="0"/>
    <x v="1"/>
    <n v="11160"/>
    <x v="0"/>
    <x v="10"/>
  </r>
  <r>
    <x v="0"/>
    <x v="1"/>
    <x v="7"/>
    <x v="1"/>
    <x v="2"/>
    <x v="8"/>
    <x v="8"/>
    <x v="0"/>
    <x v="1"/>
    <n v="4351"/>
    <x v="0"/>
    <x v="1"/>
  </r>
  <r>
    <x v="0"/>
    <x v="1"/>
    <x v="7"/>
    <x v="1"/>
    <x v="2"/>
    <x v="11"/>
    <x v="11"/>
    <x v="0"/>
    <x v="1"/>
    <n v="446.88"/>
    <x v="0"/>
    <x v="2"/>
  </r>
  <r>
    <x v="0"/>
    <x v="1"/>
    <x v="8"/>
    <x v="0"/>
    <x v="0"/>
    <x v="12"/>
    <x v="12"/>
    <x v="0"/>
    <x v="1"/>
    <n v="4800"/>
    <x v="0"/>
    <x v="11"/>
  </r>
  <r>
    <x v="0"/>
    <x v="1"/>
    <x v="8"/>
    <x v="0"/>
    <x v="0"/>
    <x v="1"/>
    <x v="1"/>
    <x v="0"/>
    <x v="1"/>
    <n v="310"/>
    <x v="0"/>
    <x v="6"/>
  </r>
  <r>
    <x v="0"/>
    <x v="1"/>
    <x v="9"/>
    <x v="0"/>
    <x v="1"/>
    <x v="13"/>
    <x v="13"/>
    <x v="0"/>
    <x v="1"/>
    <n v="3660"/>
    <x v="0"/>
    <x v="3"/>
  </r>
  <r>
    <x v="0"/>
    <x v="1"/>
    <x v="10"/>
    <x v="0"/>
    <x v="2"/>
    <x v="14"/>
    <x v="14"/>
    <x v="0"/>
    <x v="1"/>
    <n v="565.44000000000005"/>
    <x v="0"/>
    <x v="3"/>
  </r>
  <r>
    <x v="0"/>
    <x v="1"/>
    <x v="10"/>
    <x v="0"/>
    <x v="2"/>
    <x v="2"/>
    <x v="2"/>
    <x v="0"/>
    <x v="1"/>
    <n v="4195.2"/>
    <x v="0"/>
    <x v="5"/>
  </r>
  <r>
    <x v="0"/>
    <x v="1"/>
    <x v="10"/>
    <x v="0"/>
    <x v="2"/>
    <x v="15"/>
    <x v="15"/>
    <x v="0"/>
    <x v="1"/>
    <n v="11.34"/>
    <x v="0"/>
    <x v="6"/>
  </r>
  <r>
    <x v="0"/>
    <x v="1"/>
    <x v="11"/>
    <x v="0"/>
    <x v="1"/>
    <x v="16"/>
    <x v="16"/>
    <x v="0"/>
    <x v="0"/>
    <n v="1000"/>
    <x v="0"/>
    <x v="6"/>
  </r>
  <r>
    <x v="0"/>
    <x v="1"/>
    <x v="12"/>
    <x v="1"/>
    <x v="2"/>
    <x v="17"/>
    <x v="17"/>
    <x v="0"/>
    <x v="1"/>
    <n v="224.62"/>
    <x v="0"/>
    <x v="6"/>
  </r>
  <r>
    <x v="0"/>
    <x v="2"/>
    <x v="1"/>
    <x v="0"/>
    <x v="1"/>
    <x v="16"/>
    <x v="16"/>
    <x v="0"/>
    <x v="2"/>
    <n v="1000"/>
    <x v="0"/>
    <x v="6"/>
  </r>
  <r>
    <x v="0"/>
    <x v="2"/>
    <x v="0"/>
    <x v="0"/>
    <x v="0"/>
    <x v="14"/>
    <x v="14"/>
    <x v="0"/>
    <x v="0"/>
    <n v="282.72000000000003"/>
    <x v="0"/>
    <x v="6"/>
  </r>
  <r>
    <x v="0"/>
    <x v="2"/>
    <x v="0"/>
    <x v="0"/>
    <x v="0"/>
    <x v="5"/>
    <x v="5"/>
    <x v="0"/>
    <x v="0"/>
    <n v="1575.2"/>
    <x v="0"/>
    <x v="8"/>
  </r>
  <r>
    <x v="0"/>
    <x v="3"/>
    <x v="7"/>
    <x v="1"/>
    <x v="2"/>
    <x v="14"/>
    <x v="14"/>
    <x v="0"/>
    <x v="2"/>
    <n v="-353.4"/>
    <x v="0"/>
    <x v="12"/>
  </r>
  <r>
    <x v="0"/>
    <x v="3"/>
    <x v="7"/>
    <x v="1"/>
    <x v="2"/>
    <x v="5"/>
    <x v="5"/>
    <x v="0"/>
    <x v="2"/>
    <n v="-2234.4"/>
    <x v="0"/>
    <x v="13"/>
  </r>
  <r>
    <x v="0"/>
    <x v="3"/>
    <x v="7"/>
    <x v="1"/>
    <x v="2"/>
    <x v="18"/>
    <x v="18"/>
    <x v="0"/>
    <x v="2"/>
    <n v="-2079.5500000000002"/>
    <x v="0"/>
    <x v="12"/>
  </r>
  <r>
    <x v="0"/>
    <x v="3"/>
    <x v="7"/>
    <x v="1"/>
    <x v="2"/>
    <x v="19"/>
    <x v="19"/>
    <x v="0"/>
    <x v="2"/>
    <n v="-24.94"/>
    <x v="0"/>
    <x v="12"/>
  </r>
  <r>
    <x v="0"/>
    <x v="4"/>
    <x v="1"/>
    <x v="0"/>
    <x v="1"/>
    <x v="20"/>
    <x v="20"/>
    <x v="0"/>
    <x v="1"/>
    <n v="161400"/>
    <x v="0"/>
    <x v="3"/>
  </r>
  <r>
    <x v="0"/>
    <x v="5"/>
    <x v="1"/>
    <x v="0"/>
    <x v="1"/>
    <x v="21"/>
    <x v="21"/>
    <x v="0"/>
    <x v="1"/>
    <n v="590"/>
    <x v="0"/>
    <x v="6"/>
  </r>
  <r>
    <x v="0"/>
    <x v="5"/>
    <x v="0"/>
    <x v="0"/>
    <x v="0"/>
    <x v="0"/>
    <x v="0"/>
    <x v="0"/>
    <x v="0"/>
    <n v="942.48"/>
    <x v="0"/>
    <x v="6"/>
  </r>
  <r>
    <x v="0"/>
    <x v="5"/>
    <x v="0"/>
    <x v="0"/>
    <x v="0"/>
    <x v="1"/>
    <x v="1"/>
    <x v="0"/>
    <x v="0"/>
    <n v="818.4"/>
    <x v="0"/>
    <x v="8"/>
  </r>
  <r>
    <x v="0"/>
    <x v="5"/>
    <x v="7"/>
    <x v="1"/>
    <x v="2"/>
    <x v="14"/>
    <x v="14"/>
    <x v="0"/>
    <x v="0"/>
    <n v="353.4"/>
    <x v="0"/>
    <x v="6"/>
  </r>
  <r>
    <x v="0"/>
    <x v="5"/>
    <x v="7"/>
    <x v="1"/>
    <x v="2"/>
    <x v="5"/>
    <x v="5"/>
    <x v="0"/>
    <x v="0"/>
    <n v="2234.4"/>
    <x v="0"/>
    <x v="2"/>
  </r>
  <r>
    <x v="0"/>
    <x v="5"/>
    <x v="7"/>
    <x v="1"/>
    <x v="2"/>
    <x v="18"/>
    <x v="18"/>
    <x v="0"/>
    <x v="0"/>
    <n v="2079.5500000000002"/>
    <x v="0"/>
    <x v="6"/>
  </r>
  <r>
    <x v="0"/>
    <x v="5"/>
    <x v="7"/>
    <x v="1"/>
    <x v="2"/>
    <x v="19"/>
    <x v="19"/>
    <x v="0"/>
    <x v="0"/>
    <n v="24.94"/>
    <x v="0"/>
    <x v="6"/>
  </r>
  <r>
    <x v="0"/>
    <x v="5"/>
    <x v="12"/>
    <x v="1"/>
    <x v="2"/>
    <x v="21"/>
    <x v="21"/>
    <x v="0"/>
    <x v="1"/>
    <n v="590"/>
    <x v="0"/>
    <x v="6"/>
  </r>
  <r>
    <x v="0"/>
    <x v="6"/>
    <x v="2"/>
    <x v="0"/>
    <x v="2"/>
    <x v="4"/>
    <x v="4"/>
    <x v="0"/>
    <x v="1"/>
    <n v="19240"/>
    <x v="0"/>
    <x v="14"/>
  </r>
  <r>
    <x v="0"/>
    <x v="6"/>
    <x v="4"/>
    <x v="1"/>
    <x v="0"/>
    <x v="22"/>
    <x v="22"/>
    <x v="0"/>
    <x v="1"/>
    <n v="26499.98"/>
    <x v="0"/>
    <x v="5"/>
  </r>
  <r>
    <x v="0"/>
    <x v="6"/>
    <x v="13"/>
    <x v="1"/>
    <x v="1"/>
    <x v="23"/>
    <x v="23"/>
    <x v="0"/>
    <x v="1"/>
    <n v="18345.32"/>
    <x v="0"/>
    <x v="15"/>
  </r>
  <r>
    <x v="0"/>
    <x v="7"/>
    <x v="4"/>
    <x v="1"/>
    <x v="0"/>
    <x v="14"/>
    <x v="14"/>
    <x v="0"/>
    <x v="1"/>
    <n v="1060.2"/>
    <x v="0"/>
    <x v="8"/>
  </r>
  <r>
    <x v="0"/>
    <x v="7"/>
    <x v="4"/>
    <x v="1"/>
    <x v="0"/>
    <x v="18"/>
    <x v="18"/>
    <x v="0"/>
    <x v="1"/>
    <n v="2079.5500000000002"/>
    <x v="0"/>
    <x v="6"/>
  </r>
  <r>
    <x v="0"/>
    <x v="7"/>
    <x v="4"/>
    <x v="1"/>
    <x v="0"/>
    <x v="19"/>
    <x v="19"/>
    <x v="0"/>
    <x v="1"/>
    <n v="24.94"/>
    <x v="0"/>
    <x v="6"/>
  </r>
  <r>
    <x v="0"/>
    <x v="7"/>
    <x v="9"/>
    <x v="0"/>
    <x v="1"/>
    <x v="24"/>
    <x v="24"/>
    <x v="0"/>
    <x v="1"/>
    <n v="2646.32"/>
    <x v="0"/>
    <x v="6"/>
  </r>
  <r>
    <x v="0"/>
    <x v="7"/>
    <x v="14"/>
    <x v="0"/>
    <x v="1"/>
    <x v="18"/>
    <x v="18"/>
    <x v="0"/>
    <x v="1"/>
    <n v="1915.38"/>
    <x v="0"/>
    <x v="6"/>
  </r>
  <r>
    <x v="0"/>
    <x v="7"/>
    <x v="14"/>
    <x v="0"/>
    <x v="1"/>
    <x v="19"/>
    <x v="19"/>
    <x v="0"/>
    <x v="1"/>
    <n v="22.97"/>
    <x v="0"/>
    <x v="6"/>
  </r>
</pivotCacheRecords>
</file>

<file path=xl/pivotCache/pivotCacheRecords3.xml><?xml version="1.0" encoding="utf-8"?>
<pivotCacheRecords xmlns="http://schemas.openxmlformats.org/spreadsheetml/2006/main" xmlns:r="http://schemas.openxmlformats.org/officeDocument/2006/relationships" count="16">
  <r>
    <x v="0"/>
    <x v="0"/>
    <x v="0"/>
    <x v="0"/>
    <x v="0"/>
    <x v="0"/>
    <x v="0"/>
    <x v="0"/>
    <x v="0"/>
    <x v="0"/>
    <x v="0"/>
    <x v="0"/>
  </r>
  <r>
    <x v="0"/>
    <x v="0"/>
    <x v="0"/>
    <x v="0"/>
    <x v="0"/>
    <x v="1"/>
    <x v="1"/>
    <x v="0"/>
    <x v="0"/>
    <x v="1"/>
    <x v="0"/>
    <x v="1"/>
  </r>
  <r>
    <x v="0"/>
    <x v="0"/>
    <x v="0"/>
    <x v="0"/>
    <x v="0"/>
    <x v="2"/>
    <x v="2"/>
    <x v="0"/>
    <x v="0"/>
    <x v="2"/>
    <x v="0"/>
    <x v="2"/>
  </r>
  <r>
    <x v="0"/>
    <x v="0"/>
    <x v="1"/>
    <x v="0"/>
    <x v="1"/>
    <x v="1"/>
    <x v="1"/>
    <x v="0"/>
    <x v="0"/>
    <x v="3"/>
    <x v="0"/>
    <x v="3"/>
  </r>
  <r>
    <x v="0"/>
    <x v="0"/>
    <x v="2"/>
    <x v="1"/>
    <x v="2"/>
    <x v="0"/>
    <x v="0"/>
    <x v="0"/>
    <x v="0"/>
    <x v="4"/>
    <x v="0"/>
    <x v="4"/>
  </r>
  <r>
    <x v="0"/>
    <x v="0"/>
    <x v="3"/>
    <x v="0"/>
    <x v="2"/>
    <x v="3"/>
    <x v="3"/>
    <x v="0"/>
    <x v="0"/>
    <x v="5"/>
    <x v="0"/>
    <x v="5"/>
  </r>
  <r>
    <x v="0"/>
    <x v="0"/>
    <x v="3"/>
    <x v="0"/>
    <x v="2"/>
    <x v="4"/>
    <x v="4"/>
    <x v="0"/>
    <x v="0"/>
    <x v="6"/>
    <x v="0"/>
    <x v="2"/>
  </r>
  <r>
    <x v="0"/>
    <x v="0"/>
    <x v="4"/>
    <x v="0"/>
    <x v="0"/>
    <x v="5"/>
    <x v="5"/>
    <x v="0"/>
    <x v="0"/>
    <x v="7"/>
    <x v="0"/>
    <x v="2"/>
  </r>
  <r>
    <x v="0"/>
    <x v="0"/>
    <x v="4"/>
    <x v="0"/>
    <x v="0"/>
    <x v="1"/>
    <x v="1"/>
    <x v="0"/>
    <x v="0"/>
    <x v="8"/>
    <x v="0"/>
    <x v="6"/>
  </r>
  <r>
    <x v="0"/>
    <x v="0"/>
    <x v="4"/>
    <x v="0"/>
    <x v="0"/>
    <x v="6"/>
    <x v="6"/>
    <x v="0"/>
    <x v="0"/>
    <x v="9"/>
    <x v="0"/>
    <x v="2"/>
  </r>
  <r>
    <x v="0"/>
    <x v="1"/>
    <x v="5"/>
    <x v="0"/>
    <x v="1"/>
    <x v="0"/>
    <x v="0"/>
    <x v="1"/>
    <x v="1"/>
    <x v="10"/>
    <x v="1"/>
    <x v="5"/>
  </r>
  <r>
    <x v="0"/>
    <x v="1"/>
    <x v="5"/>
    <x v="0"/>
    <x v="1"/>
    <x v="7"/>
    <x v="7"/>
    <x v="1"/>
    <x v="1"/>
    <x v="11"/>
    <x v="1"/>
    <x v="5"/>
  </r>
  <r>
    <x v="0"/>
    <x v="1"/>
    <x v="5"/>
    <x v="0"/>
    <x v="1"/>
    <x v="8"/>
    <x v="8"/>
    <x v="1"/>
    <x v="1"/>
    <x v="12"/>
    <x v="1"/>
    <x v="2"/>
  </r>
  <r>
    <x v="0"/>
    <x v="1"/>
    <x v="2"/>
    <x v="1"/>
    <x v="2"/>
    <x v="0"/>
    <x v="0"/>
    <x v="0"/>
    <x v="0"/>
    <x v="13"/>
    <x v="0"/>
    <x v="2"/>
  </r>
  <r>
    <x v="0"/>
    <x v="1"/>
    <x v="2"/>
    <x v="1"/>
    <x v="2"/>
    <x v="1"/>
    <x v="1"/>
    <x v="0"/>
    <x v="0"/>
    <x v="14"/>
    <x v="0"/>
    <x v="7"/>
  </r>
  <r>
    <x v="0"/>
    <x v="2"/>
    <x v="6"/>
    <x v="0"/>
    <x v="3"/>
    <x v="9"/>
    <x v="9"/>
    <x v="0"/>
    <x v="2"/>
    <x v="15"/>
    <x v="0"/>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_B11" cacheId="0" applyNumberFormats="0" applyBorderFormats="0" applyFontFormats="0" applyPatternFormats="0" applyAlignmentFormats="0" applyWidthHeightFormats="1" dataCaption="Valeurs" updatedVersion="6" minRefreshableVersion="3" showCalcMbrs="0" showDrill="0" itemPrintTitles="1" createdVersion="3" indent="0" compact="0" compactData="0" multipleFieldFilters="0" fieldListSortAscending="1">
  <location ref="B12:G33" firstHeaderRow="1" firstDataRow="2" firstDataCol="3"/>
  <pivotFields count="14">
    <pivotField name="Représentant" compact="0" outline="0" subtotalTop="0" showAll="0">
      <items count="5">
        <item x="0"/>
        <item x="1"/>
        <item x="2"/>
        <item x="3"/>
        <item t="default"/>
      </items>
      <extLst>
        <ext xmlns:x14="http://schemas.microsoft.com/office/spreadsheetml/2009/9/main" uri="{2946ED86-A175-432a-8AC1-64E0C546D7DE}">
          <x14:pivotField fillDownLabels="1"/>
        </ext>
      </extLst>
    </pivotField>
    <pivotField name="Année" compact="0" outline="0" subtotalTop="0" showAll="0">
      <items count="2">
        <item x="0"/>
        <item t="default"/>
      </items>
      <extLst>
        <ext xmlns:x14="http://schemas.microsoft.com/office/spreadsheetml/2009/9/main" uri="{2946ED86-A175-432a-8AC1-64E0C546D7DE}">
          <x14:pivotField fillDownLabels="1"/>
        </ext>
      </extLst>
    </pivotField>
    <pivotField name="Mois" compact="0" outline="0" subtotalTop="0" showAll="0">
      <items count="2">
        <item x="0"/>
        <item t="default"/>
      </items>
      <extLst>
        <ext xmlns:x14="http://schemas.microsoft.com/office/spreadsheetml/2009/9/main" uri="{2946ED86-A175-432a-8AC1-64E0C546D7DE}">
          <x14:pivotField fillDownLabels="1"/>
        </ext>
      </extLst>
    </pivotField>
    <pivotField name="Date de Vente" axis="axisRow" compact="0" outline="0" subtotalTop="0" showAll="0" defaultSubtotal="0">
      <items count="14">
        <item x="6"/>
        <item x="7"/>
        <item x="0"/>
        <item x="1"/>
        <item x="2"/>
        <item x="8"/>
        <item x="10"/>
        <item x="9"/>
        <item x="11"/>
        <item x="5"/>
        <item x="12"/>
        <item x="3"/>
        <item x="13"/>
        <item x="4"/>
      </items>
      <extLst>
        <ext xmlns:x14="http://schemas.microsoft.com/office/spreadsheetml/2009/9/main" uri="{2946ED86-A175-432a-8AC1-64E0C546D7DE}">
          <x14:pivotField fillDownLabels="1"/>
        </ext>
      </extLst>
    </pivotField>
    <pivotField name="N° de pièce" axis="axisRow" compact="0" outline="0" subtotalTop="0" showAll="0" defaultSubtotal="0">
      <items count="19">
        <item x="0"/>
        <item x="1"/>
        <item x="9"/>
        <item x="4"/>
        <item x="8"/>
        <item x="14"/>
        <item x="16"/>
        <item x="6"/>
        <item x="2"/>
        <item x="17"/>
        <item x="7"/>
        <item x="10"/>
        <item x="3"/>
        <item x="18"/>
        <item x="13"/>
        <item x="5"/>
        <item x="15"/>
        <item x="11"/>
        <item x="12"/>
      </items>
      <extLst>
        <ext xmlns:x14="http://schemas.microsoft.com/office/spreadsheetml/2009/9/main" uri="{2946ED86-A175-432a-8AC1-64E0C546D7DE}">
          <x14:pivotField fillDownLabels="1"/>
        </ext>
      </extLst>
    </pivotField>
    <pivotField name="Type de document" compact="0" outline="0" subtotalTop="0" showAll="0">
      <items count="6">
        <item x="0"/>
        <item x="3"/>
        <item x="2"/>
        <item x="1"/>
        <item x="4"/>
        <item t="default"/>
      </items>
      <extLst>
        <ext xmlns:x14="http://schemas.microsoft.com/office/spreadsheetml/2009/9/main" uri="{2946ED86-A175-432a-8AC1-64E0C546D7DE}">
          <x14:pivotField fillDownLabels="1"/>
        </ext>
      </extLst>
    </pivotField>
    <pivotField name="Statut" compact="0" outline="0" subtotalTop="0" showAll="0">
      <items count="6">
        <item x="2"/>
        <item x="4"/>
        <item x="0"/>
        <item x="3"/>
        <item x="1"/>
        <item t="default"/>
      </items>
      <extLst>
        <ext xmlns:x14="http://schemas.microsoft.com/office/spreadsheetml/2009/9/main" uri="{2946ED86-A175-432a-8AC1-64E0C546D7DE}">
          <x14:pivotField fillDownLabels="1"/>
        </ext>
      </extLst>
    </pivotField>
    <pivotField name="Etat" compact="0" outline="0" subtotalTop="0" showAll="0">
      <items count="2">
        <item x="0"/>
        <item t="default"/>
      </items>
      <extLst>
        <ext xmlns:x14="http://schemas.microsoft.com/office/spreadsheetml/2009/9/main" uri="{2946ED86-A175-432a-8AC1-64E0C546D7DE}">
          <x14:pivotField fillDownLabels="1"/>
        </ext>
      </extLst>
    </pivotField>
    <pivotField name="CA HT Net" dataField="1" compact="0" outline="0" subtotalTop="0" showAll="0">
      <extLst>
        <ext xmlns:x14="http://schemas.microsoft.com/office/spreadsheetml/2009/9/main" uri="{2946ED86-A175-432a-8AC1-64E0C546D7DE}">
          <x14:pivotField fillDownLabels="1"/>
        </ext>
      </extLst>
    </pivotField>
    <pivotField name="Qté Vendues" dataField="1" compact="0" outline="0" subtotalTop="0" showAll="0">
      <extLst>
        <ext xmlns:x14="http://schemas.microsoft.com/office/spreadsheetml/2009/9/main" uri="{2946ED86-A175-432a-8AC1-64E0C546D7DE}">
          <x14:pivotField fillDownLabels="1"/>
        </ext>
      </extLst>
    </pivotField>
    <pivotField name="Remise HT" dataField="1" compact="0" outline="0" subtotalTop="0" showAll="0">
      <extLst>
        <ext xmlns:x14="http://schemas.microsoft.com/office/spreadsheetml/2009/9/main" uri="{2946ED86-A175-432a-8AC1-64E0C546D7DE}">
          <x14:pivotField fillDownLabels="1"/>
        </ext>
      </extLst>
    </pivotField>
    <pivotField name="Référence" axis="axisRow" compact="0" outline="0" showAll="0">
      <items count="9">
        <item x="1"/>
        <item x="0"/>
        <item x="6"/>
        <item x="3"/>
        <item x="4"/>
        <item x="2"/>
        <item x="5"/>
        <item x="7"/>
        <item t="default"/>
      </items>
      <extLst>
        <ext xmlns:x14="http://schemas.microsoft.com/office/spreadsheetml/2009/9/main" uri="{2946ED86-A175-432a-8AC1-64E0C546D7DE}">
          <x14:pivotField fillDownLabels="1"/>
        </ext>
      </extLst>
    </pivotField>
    <pivotField name="Désignation Article" compact="0" outline="0" showAll="0">
      <items count="22">
        <item x="6"/>
        <item x="2"/>
        <item x="0"/>
        <item x="8"/>
        <item x="13"/>
        <item x="4"/>
        <item x="10"/>
        <item x="9"/>
        <item x="3"/>
        <item x="5"/>
        <item x="7"/>
        <item x="19"/>
        <item x="11"/>
        <item x="14"/>
        <item x="1"/>
        <item x="18"/>
        <item x="17"/>
        <item x="20"/>
        <item x="16"/>
        <item x="15"/>
        <item x="12"/>
        <item t="default"/>
      </items>
      <extLst>
        <ext xmlns:x14="http://schemas.microsoft.com/office/spreadsheetml/2009/9/main" uri="{2946ED86-A175-432a-8AC1-64E0C546D7DE}">
          <x14:pivotField fillDownLabels="1"/>
        </ext>
      </extLst>
    </pivotField>
    <pivotField name="Intitulé Client" compact="0" outline="0" showAll="0">
      <items count="13">
        <item x="5"/>
        <item x="0"/>
        <item x="4"/>
        <item x="10"/>
        <item x="11"/>
        <item x="1"/>
        <item x="9"/>
        <item x="7"/>
        <item x="6"/>
        <item x="2"/>
        <item x="3"/>
        <item x="8"/>
        <item t="default"/>
      </items>
      <extLst>
        <ext xmlns:x14="http://schemas.microsoft.com/office/spreadsheetml/2009/9/main" uri="{2946ED86-A175-432a-8AC1-64E0C546D7DE}">
          <x14:pivotField fillDownLabels="1"/>
        </ext>
      </extLst>
    </pivotField>
  </pivotFields>
  <rowFields count="3">
    <field x="3"/>
    <field x="4"/>
    <field x="11"/>
  </rowFields>
  <rowItems count="20">
    <i>
      <x/>
      <x v="10"/>
      <x/>
    </i>
    <i>
      <x v="1"/>
      <x v="4"/>
      <x/>
    </i>
    <i>
      <x v="2"/>
      <x/>
      <x v="1"/>
    </i>
    <i>
      <x v="3"/>
      <x v="1"/>
      <x/>
    </i>
    <i>
      <x v="4"/>
      <x v="2"/>
      <x v="4"/>
    </i>
    <i r="1">
      <x v="8"/>
      <x/>
    </i>
    <i r="1">
      <x v="12"/>
      <x v="5"/>
    </i>
    <i>
      <x v="5"/>
      <x v="11"/>
      <x v="6"/>
    </i>
    <i>
      <x v="6"/>
      <x v="5"/>
      <x/>
    </i>
    <i>
      <x v="7"/>
      <x v="16"/>
      <x/>
    </i>
    <i r="1">
      <x v="17"/>
      <x/>
    </i>
    <i r="1">
      <x v="18"/>
      <x/>
    </i>
    <i>
      <x v="8"/>
      <x v="6"/>
      <x/>
    </i>
    <i>
      <x v="9"/>
      <x v="7"/>
      <x/>
    </i>
    <i>
      <x v="10"/>
      <x v="9"/>
      <x/>
    </i>
    <i>
      <x v="11"/>
      <x v="3"/>
      <x/>
    </i>
    <i>
      <x v="12"/>
      <x v="13"/>
      <x v="7"/>
    </i>
    <i>
      <x v="13"/>
      <x v="14"/>
      <x v="2"/>
    </i>
    <i r="1">
      <x v="15"/>
      <x v="3"/>
    </i>
    <i t="grand">
      <x/>
    </i>
  </rowItems>
  <colFields count="1">
    <field x="-2"/>
  </colFields>
  <colItems count="3">
    <i>
      <x/>
    </i>
    <i i="1">
      <x v="1"/>
    </i>
    <i i="2">
      <x v="2"/>
    </i>
  </colItems>
  <dataFields count="3">
    <dataField name="Somme de Qté Vendues" fld="9" baseField="0" baseItem="0"/>
    <dataField name="Somme de CA HT Net" fld="8" baseField="0" baseItem="0"/>
    <dataField name="Somme de Remise HT" fld="10" baseField="0" baseItem="0"/>
  </dataField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Tableau croisé dynamique3" cacheId="1" applyNumberFormats="0" applyBorderFormats="0" applyFontFormats="0" applyPatternFormats="0" applyAlignmentFormats="0" applyWidthHeightFormats="1" dataCaption="Valeurs" updatedVersion="6" minRefreshableVersion="3" showCalcMbrs="0" useAutoFormatting="1" itemPrintTitles="1" createdVersion="3" indent="0" outline="1" outlineData="1" multipleFieldFilters="0" chartFormat="6" fieldListSortAscending="1">
  <location ref="AC1:AD17" firstHeaderRow="1" firstDataRow="1" firstDataCol="1"/>
  <pivotFields count="12">
    <pivotField name="Société" subtotalTop="0" showAll="0">
      <items count="2">
        <item x="0"/>
        <item t="default"/>
      </items>
    </pivotField>
    <pivotField name="Type de document" subtotalTop="0" showAll="0">
      <items count="9">
        <item x="0"/>
        <item x="1"/>
        <item x="2"/>
        <item x="3"/>
        <item x="4"/>
        <item x="5"/>
        <item x="6"/>
        <item x="7"/>
        <item t="default"/>
      </items>
    </pivotField>
    <pivotField name="Intitulé Client" axis="axisRow" subtotalTop="0" showAll="0">
      <items count="16">
        <item x="1"/>
        <item x="2"/>
        <item x="3"/>
        <item x="4"/>
        <item x="5"/>
        <item x="0"/>
        <item x="6"/>
        <item x="7"/>
        <item x="8"/>
        <item x="13"/>
        <item x="9"/>
        <item x="10"/>
        <item x="11"/>
        <item x="12"/>
        <item x="14"/>
        <item t="default"/>
      </items>
    </pivotField>
    <pivotField name="Libellé Catégorie Tarifaire Client" subtotalTop="0" showAll="0">
      <items count="3">
        <item x="1"/>
        <item x="0"/>
        <item t="default"/>
      </items>
    </pivotField>
    <pivotField name="Représentant Client" subtotalTop="0" showAll="0">
      <items count="5">
        <item x="2"/>
        <item x="3"/>
        <item x="1"/>
        <item x="0"/>
        <item t="default"/>
      </items>
    </pivotField>
    <pivotField name="Désignation Article" subtotalTop="0" showAll="0"/>
    <pivotField name="Référence Article" subtotalTop="0" showAll="0"/>
    <pivotField name="Semestre" subtotalTop="0" showAll="0">
      <items count="2">
        <item x="0"/>
        <item t="default"/>
      </items>
    </pivotField>
    <pivotField name="Mois" subtotalTop="0" showAll="0">
      <items count="4">
        <item x="1"/>
        <item x="0"/>
        <item x="2"/>
        <item t="default"/>
      </items>
    </pivotField>
    <pivotField name="CA HT Net" dataField="1" subtotalTop="0" showAll="0"/>
    <pivotField name="Année" showAll="0">
      <items count="2">
        <item x="0"/>
        <item t="default"/>
      </items>
    </pivotField>
    <pivotField name="Marge sur Prix Revient" subtotalTop="0" showAll="0"/>
  </pivotFields>
  <rowFields count="1">
    <field x="2"/>
  </rowFields>
  <rowItems count="16">
    <i>
      <x/>
    </i>
    <i>
      <x v="1"/>
    </i>
    <i>
      <x v="2"/>
    </i>
    <i>
      <x v="3"/>
    </i>
    <i>
      <x v="4"/>
    </i>
    <i>
      <x v="5"/>
    </i>
    <i>
      <x v="6"/>
    </i>
    <i>
      <x v="7"/>
    </i>
    <i>
      <x v="8"/>
    </i>
    <i>
      <x v="9"/>
    </i>
    <i>
      <x v="10"/>
    </i>
    <i>
      <x v="11"/>
    </i>
    <i>
      <x v="12"/>
    </i>
    <i>
      <x v="13"/>
    </i>
    <i>
      <x v="14"/>
    </i>
    <i t="grand">
      <x/>
    </i>
  </rowItems>
  <colItems count="1">
    <i/>
  </colItems>
  <dataFields count="1">
    <dataField name="Somme de CA HT Net" fld="9" baseField="0" baseItem="0"/>
  </dataFields>
  <chartFormats count="32">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2" count="1" selected="0">
            <x v="0"/>
          </reference>
        </references>
      </pivotArea>
    </chartFormat>
    <chartFormat chart="4" format="2">
      <pivotArea type="data" outline="0" fieldPosition="0">
        <references count="2">
          <reference field="4294967294" count="1" selected="0">
            <x v="0"/>
          </reference>
          <reference field="2" count="1" selected="0">
            <x v="1"/>
          </reference>
        </references>
      </pivotArea>
    </chartFormat>
    <chartFormat chart="4" format="3">
      <pivotArea type="data" outline="0" fieldPosition="0">
        <references count="2">
          <reference field="4294967294" count="1" selected="0">
            <x v="0"/>
          </reference>
          <reference field="2" count="1" selected="0">
            <x v="2"/>
          </reference>
        </references>
      </pivotArea>
    </chartFormat>
    <chartFormat chart="4" format="4">
      <pivotArea type="data" outline="0" fieldPosition="0">
        <references count="2">
          <reference field="4294967294" count="1" selected="0">
            <x v="0"/>
          </reference>
          <reference field="2" count="1" selected="0">
            <x v="3"/>
          </reference>
        </references>
      </pivotArea>
    </chartFormat>
    <chartFormat chart="4" format="5">
      <pivotArea type="data" outline="0" fieldPosition="0">
        <references count="2">
          <reference field="4294967294" count="1" selected="0">
            <x v="0"/>
          </reference>
          <reference field="2" count="1" selected="0">
            <x v="4"/>
          </reference>
        </references>
      </pivotArea>
    </chartFormat>
    <chartFormat chart="4" format="6">
      <pivotArea type="data" outline="0" fieldPosition="0">
        <references count="2">
          <reference field="4294967294" count="1" selected="0">
            <x v="0"/>
          </reference>
          <reference field="2" count="1" selected="0">
            <x v="5"/>
          </reference>
        </references>
      </pivotArea>
    </chartFormat>
    <chartFormat chart="4" format="7">
      <pivotArea type="data" outline="0" fieldPosition="0">
        <references count="2">
          <reference field="4294967294" count="1" selected="0">
            <x v="0"/>
          </reference>
          <reference field="2" count="1" selected="0">
            <x v="6"/>
          </reference>
        </references>
      </pivotArea>
    </chartFormat>
    <chartFormat chart="4" format="8">
      <pivotArea type="data" outline="0" fieldPosition="0">
        <references count="2">
          <reference field="4294967294" count="1" selected="0">
            <x v="0"/>
          </reference>
          <reference field="2" count="1" selected="0">
            <x v="7"/>
          </reference>
        </references>
      </pivotArea>
    </chartFormat>
    <chartFormat chart="4" format="9">
      <pivotArea type="data" outline="0" fieldPosition="0">
        <references count="2">
          <reference field="4294967294" count="1" selected="0">
            <x v="0"/>
          </reference>
          <reference field="2" count="1" selected="0">
            <x v="8"/>
          </reference>
        </references>
      </pivotArea>
    </chartFormat>
    <chartFormat chart="4" format="10">
      <pivotArea type="data" outline="0" fieldPosition="0">
        <references count="2">
          <reference field="4294967294" count="1" selected="0">
            <x v="0"/>
          </reference>
          <reference field="2" count="1" selected="0">
            <x v="9"/>
          </reference>
        </references>
      </pivotArea>
    </chartFormat>
    <chartFormat chart="4" format="11">
      <pivotArea type="data" outline="0" fieldPosition="0">
        <references count="2">
          <reference field="4294967294" count="1" selected="0">
            <x v="0"/>
          </reference>
          <reference field="2" count="1" selected="0">
            <x v="10"/>
          </reference>
        </references>
      </pivotArea>
    </chartFormat>
    <chartFormat chart="4" format="12">
      <pivotArea type="data" outline="0" fieldPosition="0">
        <references count="2">
          <reference field="4294967294" count="1" selected="0">
            <x v="0"/>
          </reference>
          <reference field="2" count="1" selected="0">
            <x v="11"/>
          </reference>
        </references>
      </pivotArea>
    </chartFormat>
    <chartFormat chart="4" format="13">
      <pivotArea type="data" outline="0" fieldPosition="0">
        <references count="2">
          <reference field="4294967294" count="1" selected="0">
            <x v="0"/>
          </reference>
          <reference field="2" count="1" selected="0">
            <x v="12"/>
          </reference>
        </references>
      </pivotArea>
    </chartFormat>
    <chartFormat chart="4" format="14">
      <pivotArea type="data" outline="0" fieldPosition="0">
        <references count="2">
          <reference field="4294967294" count="1" selected="0">
            <x v="0"/>
          </reference>
          <reference field="2" count="1" selected="0">
            <x v="13"/>
          </reference>
        </references>
      </pivotArea>
    </chartFormat>
    <chartFormat chart="4" format="15">
      <pivotArea type="data" outline="0" fieldPosition="0">
        <references count="2">
          <reference field="4294967294" count="1" selected="0">
            <x v="0"/>
          </reference>
          <reference field="2" count="1" selected="0">
            <x v="14"/>
          </reference>
        </references>
      </pivotArea>
    </chartFormat>
    <chartFormat chart="5" format="16" series="1">
      <pivotArea type="data" outline="0" fieldPosition="0">
        <references count="1">
          <reference field="4294967294" count="1" selected="0">
            <x v="0"/>
          </reference>
        </references>
      </pivotArea>
    </chartFormat>
    <chartFormat chart="5" format="17">
      <pivotArea type="data" outline="0" fieldPosition="0">
        <references count="2">
          <reference field="4294967294" count="1" selected="0">
            <x v="0"/>
          </reference>
          <reference field="2" count="1" selected="0">
            <x v="0"/>
          </reference>
        </references>
      </pivotArea>
    </chartFormat>
    <chartFormat chart="5" format="18">
      <pivotArea type="data" outline="0" fieldPosition="0">
        <references count="2">
          <reference field="4294967294" count="1" selected="0">
            <x v="0"/>
          </reference>
          <reference field="2" count="1" selected="0">
            <x v="1"/>
          </reference>
        </references>
      </pivotArea>
    </chartFormat>
    <chartFormat chart="5" format="19">
      <pivotArea type="data" outline="0" fieldPosition="0">
        <references count="2">
          <reference field="4294967294" count="1" selected="0">
            <x v="0"/>
          </reference>
          <reference field="2" count="1" selected="0">
            <x v="2"/>
          </reference>
        </references>
      </pivotArea>
    </chartFormat>
    <chartFormat chart="5" format="20">
      <pivotArea type="data" outline="0" fieldPosition="0">
        <references count="2">
          <reference field="4294967294" count="1" selected="0">
            <x v="0"/>
          </reference>
          <reference field="2" count="1" selected="0">
            <x v="3"/>
          </reference>
        </references>
      </pivotArea>
    </chartFormat>
    <chartFormat chart="5" format="21">
      <pivotArea type="data" outline="0" fieldPosition="0">
        <references count="2">
          <reference field="4294967294" count="1" selected="0">
            <x v="0"/>
          </reference>
          <reference field="2" count="1" selected="0">
            <x v="4"/>
          </reference>
        </references>
      </pivotArea>
    </chartFormat>
    <chartFormat chart="5" format="22">
      <pivotArea type="data" outline="0" fieldPosition="0">
        <references count="2">
          <reference field="4294967294" count="1" selected="0">
            <x v="0"/>
          </reference>
          <reference field="2" count="1" selected="0">
            <x v="5"/>
          </reference>
        </references>
      </pivotArea>
    </chartFormat>
    <chartFormat chart="5" format="23">
      <pivotArea type="data" outline="0" fieldPosition="0">
        <references count="2">
          <reference field="4294967294" count="1" selected="0">
            <x v="0"/>
          </reference>
          <reference field="2" count="1" selected="0">
            <x v="6"/>
          </reference>
        </references>
      </pivotArea>
    </chartFormat>
    <chartFormat chart="5" format="24">
      <pivotArea type="data" outline="0" fieldPosition="0">
        <references count="2">
          <reference field="4294967294" count="1" selected="0">
            <x v="0"/>
          </reference>
          <reference field="2" count="1" selected="0">
            <x v="7"/>
          </reference>
        </references>
      </pivotArea>
    </chartFormat>
    <chartFormat chart="5" format="25">
      <pivotArea type="data" outline="0" fieldPosition="0">
        <references count="2">
          <reference field="4294967294" count="1" selected="0">
            <x v="0"/>
          </reference>
          <reference field="2" count="1" selected="0">
            <x v="8"/>
          </reference>
        </references>
      </pivotArea>
    </chartFormat>
    <chartFormat chart="5" format="26">
      <pivotArea type="data" outline="0" fieldPosition="0">
        <references count="2">
          <reference field="4294967294" count="1" selected="0">
            <x v="0"/>
          </reference>
          <reference field="2" count="1" selected="0">
            <x v="9"/>
          </reference>
        </references>
      </pivotArea>
    </chartFormat>
    <chartFormat chart="5" format="27">
      <pivotArea type="data" outline="0" fieldPosition="0">
        <references count="2">
          <reference field="4294967294" count="1" selected="0">
            <x v="0"/>
          </reference>
          <reference field="2" count="1" selected="0">
            <x v="10"/>
          </reference>
        </references>
      </pivotArea>
    </chartFormat>
    <chartFormat chart="5" format="28">
      <pivotArea type="data" outline="0" fieldPosition="0">
        <references count="2">
          <reference field="4294967294" count="1" selected="0">
            <x v="0"/>
          </reference>
          <reference field="2" count="1" selected="0">
            <x v="11"/>
          </reference>
        </references>
      </pivotArea>
    </chartFormat>
    <chartFormat chart="5" format="29">
      <pivotArea type="data" outline="0" fieldPosition="0">
        <references count="2">
          <reference field="4294967294" count="1" selected="0">
            <x v="0"/>
          </reference>
          <reference field="2" count="1" selected="0">
            <x v="12"/>
          </reference>
        </references>
      </pivotArea>
    </chartFormat>
    <chartFormat chart="5" format="30">
      <pivotArea type="data" outline="0" fieldPosition="0">
        <references count="2">
          <reference field="4294967294" count="1" selected="0">
            <x v="0"/>
          </reference>
          <reference field="2" count="1" selected="0">
            <x v="13"/>
          </reference>
        </references>
      </pivotArea>
    </chartFormat>
    <chartFormat chart="5" format="31">
      <pivotArea type="data" outline="0" fieldPosition="0">
        <references count="2">
          <reference field="4294967294" count="1" selected="0">
            <x v="0"/>
          </reference>
          <reference field="2" count="1" selected="0">
            <x v="14"/>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Tableau croisé dynamique4" cacheId="1" applyNumberFormats="0" applyBorderFormats="0" applyFontFormats="0" applyPatternFormats="0" applyAlignmentFormats="0" applyWidthHeightFormats="1" dataCaption="Valeurs" updatedVersion="6" minRefreshableVersion="3" showCalcMbrs="0" useAutoFormatting="1" itemPrintTitles="1" createdVersion="3" indent="0" outline="1" outlineData="1" multipleFieldFilters="0" chartFormat="5" fieldListSortAscending="1">
  <location ref="AF1:AG27" firstHeaderRow="1" firstDataRow="1" firstDataCol="1"/>
  <pivotFields count="12">
    <pivotField name="Société" subtotalTop="0" showAll="0">
      <items count="2">
        <item x="0"/>
        <item t="default"/>
      </items>
    </pivotField>
    <pivotField name="Type de document" subtotalTop="0" showAll="0">
      <items count="9">
        <item x="0"/>
        <item x="1"/>
        <item x="2"/>
        <item x="3"/>
        <item x="4"/>
        <item x="5"/>
        <item x="6"/>
        <item x="7"/>
        <item t="default"/>
      </items>
    </pivotField>
    <pivotField name="Intitulé Client" subtotalTop="0" showAll="0">
      <items count="16">
        <item x="1"/>
        <item x="2"/>
        <item x="3"/>
        <item x="4"/>
        <item x="5"/>
        <item x="0"/>
        <item x="6"/>
        <item x="7"/>
        <item x="8"/>
        <item x="13"/>
        <item x="9"/>
        <item x="10"/>
        <item x="11"/>
        <item x="12"/>
        <item x="14"/>
        <item t="default"/>
      </items>
    </pivotField>
    <pivotField name="Libellé Catégorie Tarifaire Client" subtotalTop="0" showAll="0">
      <items count="3">
        <item x="1"/>
        <item x="0"/>
        <item t="default"/>
      </items>
    </pivotField>
    <pivotField name="Représentant Client" subtotalTop="0" showAll="0">
      <items count="5">
        <item x="2"/>
        <item x="3"/>
        <item x="1"/>
        <item x="0"/>
        <item t="default"/>
      </items>
    </pivotField>
    <pivotField name="Désignation Article" axis="axisRow" subtotalTop="0" showAll="0">
      <items count="26">
        <item x="14"/>
        <item x="5"/>
        <item x="2"/>
        <item x="0"/>
        <item x="17"/>
        <item x="3"/>
        <item x="8"/>
        <item x="7"/>
        <item x="21"/>
        <item x="11"/>
        <item x="16"/>
        <item x="15"/>
        <item x="4"/>
        <item x="12"/>
        <item x="20"/>
        <item x="9"/>
        <item x="10"/>
        <item x="23"/>
        <item x="6"/>
        <item x="1"/>
        <item x="18"/>
        <item x="22"/>
        <item x="19"/>
        <item x="24"/>
        <item x="13"/>
        <item t="default"/>
      </items>
    </pivotField>
    <pivotField name="Référence Article" subtotalTop="0" showAll="0"/>
    <pivotField name="Semestre" subtotalTop="0" showAll="0">
      <items count="2">
        <item x="0"/>
        <item t="default"/>
      </items>
    </pivotField>
    <pivotField name="Mois" subtotalTop="0" showAll="0">
      <items count="4">
        <item x="1"/>
        <item x="0"/>
        <item x="2"/>
        <item t="default"/>
      </items>
    </pivotField>
    <pivotField name="CA HT Net" dataField="1" subtotalTop="0" showAll="0"/>
    <pivotField name="Année" showAll="0">
      <items count="2">
        <item x="0"/>
        <item t="default"/>
      </items>
    </pivotField>
    <pivotField name="Marge sur Prix Revient" subtotalTop="0" showAll="0"/>
  </pivotFields>
  <rowFields count="1">
    <field x="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Somme de CA HT Net" fld="9" baseField="0" baseItem="0"/>
  </dataFields>
  <chartFormats count="1">
    <chartFormat chart="4"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_R1" cacheId="1" applyNumberFormats="0" applyBorderFormats="0" applyFontFormats="0" applyPatternFormats="0" applyAlignmentFormats="0" applyWidthHeightFormats="1" dataCaption="Valeurs" updatedVersion="6" minRefreshableVersion="3" showCalcMbrs="0" useAutoFormatting="1" itemPrintTitles="1" createdVersion="3" indent="0" outline="1" outlineData="1" multipleFieldFilters="0" chartFormat="2" fieldListSortAscending="1">
  <location ref="V1:X28" firstHeaderRow="1" firstDataRow="2" firstDataCol="1"/>
  <pivotFields count="12">
    <pivotField name="Société" subtotalTop="0" showAll="0">
      <items count="2">
        <item x="0"/>
        <item t="default"/>
      </items>
    </pivotField>
    <pivotField name="Type de document" subtotalTop="0" showAll="0">
      <items count="9">
        <item x="0"/>
        <item x="1"/>
        <item x="2"/>
        <item x="3"/>
        <item x="4"/>
        <item x="5"/>
        <item x="6"/>
        <item x="7"/>
        <item t="default"/>
      </items>
    </pivotField>
    <pivotField name="Intitulé Client" subtotalTop="0" showAll="0">
      <items count="16">
        <item x="1"/>
        <item x="2"/>
        <item x="3"/>
        <item x="4"/>
        <item x="5"/>
        <item x="0"/>
        <item x="6"/>
        <item x="7"/>
        <item x="8"/>
        <item x="13"/>
        <item x="9"/>
        <item x="10"/>
        <item x="11"/>
        <item x="12"/>
        <item x="14"/>
        <item t="default"/>
      </items>
    </pivotField>
    <pivotField name="Catégorie Tarifaire Client" subtotalTop="0" showAll="0">
      <items count="3">
        <item x="1"/>
        <item x="0"/>
        <item t="default"/>
      </items>
    </pivotField>
    <pivotField name="Représentant Client" subtotalTop="0" showAll="0">
      <items count="5">
        <item x="2"/>
        <item x="3"/>
        <item x="1"/>
        <item x="0"/>
        <item t="default"/>
      </items>
    </pivotField>
    <pivotField name="Désignation Article" axis="axisRow" subtotalTop="0" showAll="0">
      <items count="26">
        <item x="14"/>
        <item x="5"/>
        <item x="2"/>
        <item x="0"/>
        <item x="17"/>
        <item x="3"/>
        <item x="8"/>
        <item x="7"/>
        <item x="21"/>
        <item x="11"/>
        <item x="16"/>
        <item x="15"/>
        <item x="4"/>
        <item x="12"/>
        <item x="20"/>
        <item x="9"/>
        <item x="10"/>
        <item x="23"/>
        <item x="6"/>
        <item x="1"/>
        <item x="18"/>
        <item x="22"/>
        <item x="19"/>
        <item x="24"/>
        <item x="13"/>
        <item t="default"/>
      </items>
    </pivotField>
    <pivotField name="Référence Article" subtotalTop="0" showAll="0"/>
    <pivotField name="Semestre" subtotalTop="0" showAll="0">
      <items count="2">
        <item x="0"/>
        <item t="default"/>
      </items>
    </pivotField>
    <pivotField name="Mois" subtotalTop="0" showAll="0">
      <items count="4">
        <item x="1"/>
        <item x="0"/>
        <item x="2"/>
        <item t="default"/>
      </items>
    </pivotField>
    <pivotField name="CA HT Net" dataField="1" subtotalTop="0" showAll="0"/>
    <pivotField name="Année" showAll="0">
      <items count="2">
        <item x="0"/>
        <item t="default"/>
      </items>
    </pivotField>
    <pivotField name="Qté Vendues" dataField="1" subtotalTop="0" showAll="0"/>
  </pivotFields>
  <rowFields count="1">
    <field x="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2"/>
  </colFields>
  <colItems count="2">
    <i>
      <x/>
    </i>
    <i i="1">
      <x v="1"/>
    </i>
  </colItems>
  <dataFields count="2">
    <dataField name=" CA HT Net" fld="9" baseField="5" baseItem="0"/>
    <dataField name=" Qté Vendues" fld="11" baseField="5" baseItem="0"/>
  </dataFields>
  <chartFormats count="3">
    <chartFormat chart="0" format="3"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Tableau croisé dynamique2" cacheId="1" applyNumberFormats="0" applyBorderFormats="0" applyFontFormats="0" applyPatternFormats="0" applyAlignmentFormats="0" applyWidthHeightFormats="1" dataCaption="Valeurs" updatedVersion="6" minRefreshableVersion="3" showCalcMbrs="0" useAutoFormatting="1" itemPrintTitles="1" createdVersion="3" indent="0" outline="1" outlineData="1" multipleFieldFilters="0" chartFormat="5" fieldListSortAscending="1">
  <location ref="Z1:AA11" firstHeaderRow="1" firstDataRow="1" firstDataCol="1"/>
  <pivotFields count="12">
    <pivotField name="Société" subtotalTop="0" showAll="0">
      <items count="2">
        <item x="0"/>
        <item t="default"/>
      </items>
    </pivotField>
    <pivotField name="Type de document" subtotalTop="0" showAll="0">
      <items count="9">
        <item x="0"/>
        <item x="1"/>
        <item x="2"/>
        <item x="3"/>
        <item x="4"/>
        <item x="5"/>
        <item x="6"/>
        <item x="7"/>
        <item t="default"/>
      </items>
    </pivotField>
    <pivotField name="Intitulé Client" subtotalTop="0" showAll="0">
      <items count="16">
        <item x="1"/>
        <item x="2"/>
        <item x="3"/>
        <item x="4"/>
        <item x="5"/>
        <item x="0"/>
        <item x="6"/>
        <item x="7"/>
        <item x="8"/>
        <item x="13"/>
        <item x="9"/>
        <item x="10"/>
        <item x="11"/>
        <item x="12"/>
        <item x="14"/>
        <item t="default"/>
      </items>
    </pivotField>
    <pivotField name="Libellé Catégorie Tarifaire Client" subtotalTop="0" showAll="0">
      <items count="3">
        <item x="1"/>
        <item x="0"/>
        <item t="default"/>
      </items>
    </pivotField>
    <pivotField name="Représentant Client" subtotalTop="0" showAll="0">
      <items count="5">
        <item x="2"/>
        <item x="3"/>
        <item x="1"/>
        <item x="0"/>
        <item t="default"/>
      </items>
    </pivotField>
    <pivotField name="Désignation Article" subtotalTop="0" showAll="0"/>
    <pivotField name="Référence Article" subtotalTop="0" showAll="0"/>
    <pivotField name="Semestre" subtotalTop="0" showAll="0">
      <items count="2">
        <item x="0"/>
        <item t="default"/>
      </items>
    </pivotField>
    <pivotField name="Mois" axis="axisRow" subtotalTop="0" showAll="0">
      <items count="4">
        <item x="1"/>
        <item x="0"/>
        <item x="2"/>
        <item t="default"/>
      </items>
    </pivotField>
    <pivotField name="CA HT Net" dataField="1" subtotalTop="0" showAll="0"/>
    <pivotField name="Année" axis="axisRow" showAll="0">
      <items count="2">
        <item x="0"/>
        <item t="default"/>
      </items>
    </pivotField>
    <pivotField name="Marge sur Prix Revient" subtotalTop="0" showAll="0"/>
  </pivotFields>
  <rowFields count="2">
    <field x="8"/>
    <field x="10"/>
  </rowFields>
  <rowItems count="10">
    <i>
      <x/>
    </i>
    <i r="1">
      <x/>
    </i>
    <i t="default">
      <x/>
    </i>
    <i>
      <x v="1"/>
    </i>
    <i r="1">
      <x/>
    </i>
    <i t="default">
      <x v="1"/>
    </i>
    <i>
      <x v="2"/>
    </i>
    <i r="1">
      <x/>
    </i>
    <i t="default">
      <x v="2"/>
    </i>
    <i t="grand">
      <x/>
    </i>
  </rowItems>
  <colItems count="1">
    <i/>
  </colItems>
  <dataFields count="1">
    <dataField name="Somme de CA HT Net" fld="9" baseField="0" baseItem="0"/>
  </dataFields>
  <chartFormats count="1">
    <chartFormat chart="4"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ociété" xr10:uid="{00000000-0013-0000-FFFF-FFFF01000000}" sourceName="Société">
  <data>
    <tabular pivotCacheId="1665896413">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Type_de_document1" xr10:uid="{00000000-0013-0000-FFFF-FFFF02000000}" sourceName="Type de document">
  <data>
    <tabular pivotCacheId="1665896413">
      <items count="9">
        <i x="0" s="1"/>
        <i x="1" s="1"/>
        <i x="2" s="1"/>
        <i x="3" s="1" nd="1"/>
        <i x="7" s="1" nd="1"/>
        <i x="4" s="1" nd="1"/>
        <i x="6" s="1" nd="1"/>
        <i x="8" s="1" nd="1"/>
        <i x="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Catégorie_Tarifaire_Client" xr10:uid="{00000000-0013-0000-FFFF-FFFF03000000}" sourceName="Catégorie Tarifaire Client">
  <data>
    <tabular pivotCacheId="1665896413">
      <items count="2">
        <i x="1"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Mois1" xr10:uid="{00000000-0013-0000-FFFF-FFFF04000000}" sourceName="Mois">
  <data>
    <tabular pivotCacheId="1665896413">
      <items count="10">
        <i x="1" s="1"/>
        <i x="2" s="1"/>
        <i x="0" s="1"/>
        <i x="5" s="1" nd="1"/>
        <i x="6" s="1" nd="1"/>
        <i x="9" s="1" nd="1"/>
        <i x="3" s="1" nd="1"/>
        <i x="4" s="1" nd="1"/>
        <i x="7" s="1" nd="1"/>
        <i x="8"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Intitulé_Client1" xr10:uid="{00000000-0013-0000-FFFF-FFFF05000000}" sourceName="Intitulé Client">
  <data>
    <tabular pivotCacheId="1665896413">
      <items count="16">
        <i x="5" s="1"/>
        <i x="0" s="1"/>
        <i x="1" s="1"/>
        <i x="2" s="1"/>
        <i x="3" s="1"/>
        <i x="4" s="1"/>
        <i x="6" s="1"/>
        <i x="15" s="1" nd="1"/>
        <i x="9" s="1" nd="1"/>
        <i x="14" s="1" nd="1"/>
        <i x="7" s="1" nd="1"/>
        <i x="13" s="1" nd="1"/>
        <i x="12" s="1" nd="1"/>
        <i x="10" s="1" nd="1"/>
        <i x="11" s="1" nd="1"/>
        <i x="8"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Semestre" xr10:uid="{00000000-0013-0000-FFFF-FFFF06000000}" sourceName="Semestre">
  <data>
    <tabular pivotCacheId="1665896413">
      <items count="2">
        <i x="1" s="1"/>
        <i x="0"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Année1" xr10:uid="{00000000-0013-0000-FFFF-FFFF07000000}" sourceName="Année">
  <data>
    <tabular pivotCacheId="1665896413">
      <items count="3">
        <i x="0" s="1"/>
        <i x="1" s="1"/>
        <i x="2"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_Représentant_Client" xr10:uid="{00000000-0013-0000-FFFF-FFFF08000000}" sourceName="Représentant Client">
  <data>
    <tabular pivotCacheId="1665896413">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ciété 1" xr10:uid="{00000000-0014-0000-FFFF-FFFF01000000}" cache="Segment_Société" caption="Société" style="SlicerStyleDark5" rowHeight="241300"/>
  <slicer name="Type de document 2" xr10:uid="{00000000-0014-0000-FFFF-FFFF02000000}" cache="Segment_Type_de_document1" caption="Type de document" style="SlicerStyleDark5" rowHeight="241300"/>
  <slicer name="Catégorie Tarifaire Client" xr10:uid="{00000000-0014-0000-FFFF-FFFF03000000}" cache="Segment_Catégorie_Tarifaire_Client" caption="Catégorie Tarifaire Client" style="SlicerStyleDark5" rowHeight="241300"/>
  <slicer name="Mois 2" xr10:uid="{00000000-0014-0000-FFFF-FFFF04000000}" cache="Segment_Mois1" caption="Mois" columnCount="12" style="SlicerStyleDark5" rowHeight="241300"/>
  <slicer name="Intitulé Client 2" xr10:uid="{00000000-0014-0000-FFFF-FFFF05000000}" cache="Segment_Intitulé_Client1" caption="Intitulé Client" style="SlicerStyleDark5" rowHeight="241300"/>
  <slicer name="Semestre 1" xr10:uid="{00000000-0014-0000-FFFF-FFFF06000000}" cache="Segment_Semestre" caption="Semestre" columnCount="2" style="SlicerStyleDark5" rowHeight="241300"/>
  <slicer name="Année 2" xr10:uid="{00000000-0014-0000-FFFF-FFFF07000000}" cache="Segment_Année1" caption="Année" columnCount="3" style="SlicerStyleDark5" rowHeight="241300"/>
  <slicer name="Représentant Client 1" xr10:uid="{00000000-0014-0000-FFFF-FFFF08000000}" cache="Segment_Représentant_Client" caption="Représentant Client" style="SlicerStyleDark5"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A8" displayName="TableauA8" ref="A9:I17" totalsRowCount="1" headerRowDxfId="23" dataDxfId="22" totalsRowDxfId="21">
  <autoFilter ref="A9:I16" xr:uid="{243DE4C6-4306-4DCB-BAC1-7BE0AD79E676}"/>
  <tableColumns count="9">
    <tableColumn id="1" xr3:uid="{00000000-0010-0000-0000-000001000000}" name="Code Client" totalsRowLabel="Total" dataDxfId="20" totalsRowDxfId="8"/>
    <tableColumn id="2" xr3:uid="{00000000-0010-0000-0000-000002000000}" name="Intitulé Client" dataDxfId="19" totalsRowDxfId="7"/>
    <tableColumn id="3" xr3:uid="{00000000-0010-0000-0000-000003000000}" name="N° de pièce" dataDxfId="18" totalsRowDxfId="6"/>
    <tableColumn id="4" xr3:uid="{00000000-0010-0000-0000-000004000000}" name="Date de Vente" dataDxfId="17" totalsRowDxfId="5"/>
    <tableColumn id="5" xr3:uid="{00000000-0010-0000-0000-000005000000}" name="CA HT brut" totalsRowFunction="sum" dataDxfId="16" totalsRowDxfId="4"/>
    <tableColumn id="6" xr3:uid="{00000000-0010-0000-0000-000006000000}" name="Remise HT" totalsRowFunction="sum" dataDxfId="15" totalsRowDxfId="3"/>
    <tableColumn id="7" xr3:uid="{00000000-0010-0000-0000-000007000000}" name="CA HT Net" totalsRowFunction="sum" dataDxfId="14" totalsRowDxfId="2"/>
    <tableColumn id="8" xr3:uid="{00000000-0010-0000-0000-000008000000}" name="CA TTC Brut" totalsRowFunction="sum" dataDxfId="13" totalsRowDxfId="1"/>
    <tableColumn id="9" xr3:uid="{00000000-0010-0000-0000-000009000000}" name="CA TTC Net" totalsRowFunction="sum" dataDxfId="12" totalsRowDxfId="0"/>
  </tableColumns>
  <tableStyleInfo name="TableStyleMedium14" showFirstColumn="0" showLastColumn="0" showRowStripes="1" showColumnStripes="0"/>
</table>
</file>

<file path=xl/theme/theme1.xml><?xml version="1.0" encoding="utf-8"?>
<a:theme xmlns:a="http://schemas.openxmlformats.org/drawingml/2006/main" name="Thème Office">
  <a:themeElements>
    <a:clrScheme name="SBI">
      <a:dk1>
        <a:sysClr val="windowText" lastClr="000000"/>
      </a:dk1>
      <a:lt1>
        <a:sysClr val="window" lastClr="FFFFFF"/>
      </a:lt1>
      <a:dk2>
        <a:srgbClr val="44546A"/>
      </a:dk2>
      <a:lt2>
        <a:srgbClr val="E7E6E6"/>
      </a:lt2>
      <a:accent1>
        <a:srgbClr val="BEFEF9"/>
      </a:accent1>
      <a:accent2>
        <a:srgbClr val="01B8AA"/>
      </a:accent2>
      <a:accent3>
        <a:srgbClr val="A5A5A5"/>
      </a:accent3>
      <a:accent4>
        <a:srgbClr val="8797AF"/>
      </a:accent4>
      <a:accent5>
        <a:srgbClr val="1A6780"/>
      </a:accent5>
      <a:accent6>
        <a:srgbClr val="323F4F"/>
      </a:accent6>
      <a:hlink>
        <a:srgbClr val="00B0F0"/>
      </a:hlink>
      <a:folHlink>
        <a:srgbClr val="01B8AA"/>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table" Target="../tables/table1.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pivotTable" Target="../pivotTables/pivotTable4.xml"/><Relationship Id="rId7" Type="http://schemas.microsoft.com/office/2007/relationships/slicer" Target="../slicers/slicer1.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4"/>
  <sheetViews>
    <sheetView showGridLines="0" tabSelected="1" zoomScale="85" zoomScaleNormal="85" zoomScalePageLayoutView="85" workbookViewId="0">
      <selection sqref="A1:K2"/>
    </sheetView>
  </sheetViews>
  <sheetFormatPr baseColWidth="10" defaultColWidth="11.42578125" defaultRowHeight="15" x14ac:dyDescent="0.25"/>
  <cols>
    <col min="19" max="19" width="15.85546875" customWidth="1"/>
  </cols>
  <sheetData>
    <row r="1" spans="1:36" ht="15" customHeight="1" x14ac:dyDescent="0.35">
      <c r="A1" s="121" t="s">
        <v>136</v>
      </c>
      <c r="B1" s="121"/>
      <c r="C1" s="121"/>
      <c r="D1" s="121"/>
      <c r="E1" s="121"/>
      <c r="F1" s="121"/>
      <c r="G1" s="121"/>
      <c r="H1" s="121"/>
      <c r="I1" s="121"/>
      <c r="J1" s="121"/>
      <c r="K1" s="121"/>
      <c r="L1" s="122"/>
      <c r="M1" s="122"/>
      <c r="N1" s="118"/>
      <c r="O1" s="77"/>
      <c r="P1" s="122"/>
      <c r="Q1" s="122"/>
      <c r="R1" s="118"/>
      <c r="S1" s="77"/>
      <c r="T1" s="122"/>
      <c r="U1" s="122"/>
      <c r="V1" s="118"/>
      <c r="W1" s="78"/>
      <c r="X1" s="78"/>
      <c r="Y1" s="78"/>
      <c r="Z1" s="78"/>
      <c r="AA1" s="78"/>
      <c r="AB1" s="78"/>
      <c r="AC1" s="78"/>
      <c r="AD1" s="78"/>
      <c r="AE1" s="78"/>
      <c r="AF1" s="78"/>
      <c r="AG1" s="78"/>
      <c r="AH1" s="78"/>
      <c r="AI1" s="78"/>
      <c r="AJ1" s="78"/>
    </row>
    <row r="2" spans="1:36" ht="26.25" x14ac:dyDescent="0.35">
      <c r="A2" s="121"/>
      <c r="B2" s="121"/>
      <c r="C2" s="121"/>
      <c r="D2" s="121"/>
      <c r="E2" s="121"/>
      <c r="F2" s="121"/>
      <c r="G2" s="121"/>
      <c r="H2" s="121"/>
      <c r="I2" s="121"/>
      <c r="J2" s="121"/>
      <c r="K2" s="121"/>
      <c r="L2" s="122"/>
      <c r="M2" s="122"/>
      <c r="N2" s="119"/>
      <c r="O2" s="77"/>
      <c r="P2" s="122"/>
      <c r="Q2" s="122"/>
      <c r="R2" s="119"/>
      <c r="S2" s="77"/>
      <c r="T2" s="122"/>
      <c r="U2" s="122"/>
      <c r="V2" s="119"/>
      <c r="W2" s="78"/>
      <c r="X2" s="78"/>
      <c r="Y2" s="78"/>
      <c r="Z2" s="78"/>
      <c r="AA2" s="78"/>
      <c r="AB2" s="78"/>
      <c r="AC2" s="78"/>
      <c r="AD2" s="78"/>
      <c r="AE2" s="78"/>
      <c r="AF2" s="78"/>
      <c r="AG2" s="78"/>
      <c r="AH2" s="78"/>
      <c r="AI2" s="78"/>
      <c r="AJ2" s="78"/>
    </row>
    <row r="3" spans="1:36" x14ac:dyDescent="0.25">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row>
    <row r="7" spans="1:36" ht="25.5" x14ac:dyDescent="0.5">
      <c r="B7" s="97" t="s">
        <v>137</v>
      </c>
    </row>
    <row r="8" spans="1:36" ht="19.5" x14ac:dyDescent="0.25">
      <c r="B8" s="79"/>
    </row>
    <row r="9" spans="1:36" ht="19.5" x14ac:dyDescent="0.25">
      <c r="B9" s="79"/>
    </row>
    <row r="10" spans="1:36" ht="19.5" x14ac:dyDescent="0.25">
      <c r="B10" s="79"/>
    </row>
    <row r="11" spans="1:36" ht="19.5" x14ac:dyDescent="0.25">
      <c r="B11" s="79"/>
    </row>
    <row r="12" spans="1:36" ht="25.5" x14ac:dyDescent="0.5">
      <c r="B12" s="97" t="s">
        <v>168</v>
      </c>
    </row>
    <row r="13" spans="1:36" ht="19.5" x14ac:dyDescent="0.25">
      <c r="B13" s="79"/>
    </row>
    <row r="14" spans="1:36" ht="19.5" x14ac:dyDescent="0.25">
      <c r="B14" s="79"/>
    </row>
    <row r="15" spans="1:36" ht="19.5" x14ac:dyDescent="0.25">
      <c r="B15" s="79"/>
    </row>
    <row r="16" spans="1:36" ht="19.5" x14ac:dyDescent="0.25">
      <c r="B16" s="79"/>
    </row>
    <row r="17" spans="1:36" ht="25.5" x14ac:dyDescent="0.5">
      <c r="B17" s="97" t="s">
        <v>138</v>
      </c>
    </row>
    <row r="22" spans="1:36" ht="15" customHeight="1" x14ac:dyDescent="0.25">
      <c r="A22" s="120" t="s">
        <v>139</v>
      </c>
      <c r="B22" s="120"/>
      <c r="C22" s="120"/>
      <c r="D22" s="120"/>
      <c r="E22" s="120"/>
      <c r="F22" s="120"/>
      <c r="G22" s="120"/>
      <c r="H22" s="120"/>
      <c r="I22" s="120"/>
      <c r="J22" s="120"/>
      <c r="K22" s="120"/>
      <c r="L22" s="120"/>
      <c r="M22" s="120"/>
      <c r="N22" s="120"/>
      <c r="O22" s="120"/>
      <c r="P22" s="120"/>
      <c r="Q22" s="120"/>
      <c r="R22" s="120"/>
      <c r="S22" s="120"/>
      <c r="T22" s="120"/>
      <c r="U22" s="120"/>
      <c r="V22" s="120"/>
      <c r="W22" s="80"/>
      <c r="X22" s="80"/>
      <c r="Y22" s="80"/>
      <c r="Z22" s="80"/>
      <c r="AA22" s="80"/>
      <c r="AB22" s="80"/>
      <c r="AC22" s="80"/>
      <c r="AD22" s="80"/>
      <c r="AE22" s="80"/>
      <c r="AF22" s="80"/>
      <c r="AG22" s="80"/>
      <c r="AH22" s="80"/>
      <c r="AI22" s="80"/>
      <c r="AJ22" s="80"/>
    </row>
    <row r="23" spans="1:36" ht="15" customHeight="1" x14ac:dyDescent="0.25">
      <c r="A23" s="120"/>
      <c r="B23" s="120"/>
      <c r="C23" s="120"/>
      <c r="D23" s="120"/>
      <c r="E23" s="120"/>
      <c r="F23" s="120"/>
      <c r="G23" s="120"/>
      <c r="H23" s="120"/>
      <c r="I23" s="120"/>
      <c r="J23" s="120"/>
      <c r="K23" s="120"/>
      <c r="L23" s="120"/>
      <c r="M23" s="120"/>
      <c r="N23" s="120"/>
      <c r="O23" s="120"/>
      <c r="P23" s="120"/>
      <c r="Q23" s="120"/>
      <c r="R23" s="120"/>
      <c r="S23" s="120"/>
      <c r="T23" s="120"/>
      <c r="U23" s="120"/>
      <c r="V23" s="120"/>
      <c r="W23" s="80"/>
      <c r="X23" s="80"/>
      <c r="Y23" s="80"/>
      <c r="Z23" s="80"/>
      <c r="AA23" s="80"/>
      <c r="AB23" s="80"/>
      <c r="AC23" s="80"/>
      <c r="AD23" s="80"/>
      <c r="AE23" s="80"/>
      <c r="AF23" s="80"/>
      <c r="AG23" s="80"/>
      <c r="AH23" s="80"/>
      <c r="AI23" s="80"/>
      <c r="AJ23" s="80"/>
    </row>
    <row r="24" spans="1:36" ht="15" customHeight="1" x14ac:dyDescent="0.25">
      <c r="A24" s="120"/>
      <c r="B24" s="120"/>
      <c r="C24" s="120"/>
      <c r="D24" s="120"/>
      <c r="E24" s="120"/>
      <c r="F24" s="120"/>
      <c r="G24" s="120"/>
      <c r="H24" s="120"/>
      <c r="I24" s="120"/>
      <c r="J24" s="120"/>
      <c r="K24" s="120"/>
      <c r="L24" s="120"/>
      <c r="M24" s="120"/>
      <c r="N24" s="120"/>
      <c r="O24" s="120"/>
      <c r="P24" s="120"/>
      <c r="Q24" s="120"/>
      <c r="R24" s="120"/>
      <c r="S24" s="120"/>
      <c r="T24" s="120"/>
      <c r="U24" s="120"/>
      <c r="V24" s="120"/>
      <c r="W24" s="80"/>
      <c r="X24" s="80"/>
      <c r="Y24" s="80"/>
      <c r="Z24" s="80"/>
      <c r="AA24" s="80"/>
      <c r="AB24" s="80"/>
      <c r="AC24" s="80"/>
      <c r="AD24" s="80"/>
      <c r="AE24" s="80"/>
      <c r="AF24" s="80"/>
      <c r="AG24" s="80"/>
      <c r="AH24" s="80"/>
      <c r="AI24" s="80"/>
      <c r="AJ24" s="80"/>
    </row>
    <row r="25" spans="1:36" ht="15" customHeight="1" x14ac:dyDescent="0.25">
      <c r="A25" s="120"/>
      <c r="B25" s="120"/>
      <c r="C25" s="120"/>
      <c r="D25" s="120"/>
      <c r="E25" s="120"/>
      <c r="F25" s="120"/>
      <c r="G25" s="120"/>
      <c r="H25" s="120"/>
      <c r="I25" s="120"/>
      <c r="J25" s="120"/>
      <c r="K25" s="120"/>
      <c r="L25" s="120"/>
      <c r="M25" s="120"/>
      <c r="N25" s="120"/>
      <c r="O25" s="120"/>
      <c r="P25" s="120"/>
      <c r="Q25" s="120"/>
      <c r="R25" s="120"/>
      <c r="S25" s="120"/>
      <c r="T25" s="120"/>
      <c r="U25" s="120"/>
      <c r="V25" s="120"/>
      <c r="W25" s="80"/>
      <c r="X25" s="80"/>
      <c r="Y25" s="80"/>
      <c r="Z25" s="80"/>
      <c r="AA25" s="80"/>
      <c r="AB25" s="80"/>
      <c r="AC25" s="80"/>
      <c r="AD25" s="80"/>
      <c r="AE25" s="80"/>
      <c r="AF25" s="80"/>
      <c r="AG25" s="80"/>
      <c r="AH25" s="80"/>
      <c r="AI25" s="80"/>
      <c r="AJ25" s="80"/>
    </row>
    <row r="26" spans="1:36" s="81" customFormat="1" ht="15" customHeight="1" x14ac:dyDescent="0.25">
      <c r="A26" s="120"/>
      <c r="B26" s="120"/>
      <c r="C26" s="120"/>
      <c r="D26" s="120"/>
      <c r="E26" s="120"/>
      <c r="F26" s="120"/>
      <c r="G26" s="120"/>
      <c r="H26" s="120"/>
      <c r="I26" s="120"/>
      <c r="J26" s="120"/>
      <c r="K26" s="120"/>
      <c r="L26" s="120"/>
      <c r="M26" s="120"/>
      <c r="N26" s="120"/>
      <c r="O26" s="120"/>
      <c r="P26" s="120"/>
      <c r="Q26" s="120"/>
      <c r="R26" s="120"/>
      <c r="S26" s="120"/>
      <c r="T26" s="120"/>
      <c r="U26" s="120"/>
      <c r="V26" s="120"/>
      <c r="W26" s="80"/>
      <c r="X26" s="80"/>
      <c r="Y26" s="80"/>
      <c r="Z26" s="80"/>
      <c r="AA26" s="80"/>
      <c r="AB26" s="80"/>
      <c r="AC26" s="80"/>
      <c r="AD26" s="80"/>
      <c r="AE26" s="80"/>
      <c r="AF26" s="80"/>
      <c r="AG26" s="80"/>
      <c r="AH26" s="80"/>
      <c r="AI26" s="80"/>
      <c r="AJ26" s="80"/>
    </row>
    <row r="27" spans="1:36" s="81" customFormat="1" ht="15" customHeight="1" x14ac:dyDescent="0.25">
      <c r="A27" s="120"/>
      <c r="B27" s="120"/>
      <c r="C27" s="120"/>
      <c r="D27" s="120"/>
      <c r="E27" s="120"/>
      <c r="F27" s="120"/>
      <c r="G27" s="120"/>
      <c r="H27" s="120"/>
      <c r="I27" s="120"/>
      <c r="J27" s="120"/>
      <c r="K27" s="120"/>
      <c r="L27" s="120"/>
      <c r="M27" s="120"/>
      <c r="N27" s="120"/>
      <c r="O27" s="120"/>
      <c r="P27" s="120"/>
      <c r="Q27" s="120"/>
      <c r="R27" s="120"/>
      <c r="S27" s="120"/>
      <c r="T27" s="120"/>
      <c r="U27" s="120"/>
      <c r="V27" s="120"/>
      <c r="W27" s="80"/>
      <c r="X27" s="80"/>
      <c r="Y27" s="80"/>
      <c r="Z27" s="80"/>
      <c r="AA27" s="80"/>
      <c r="AB27" s="80"/>
      <c r="AC27" s="80"/>
      <c r="AD27" s="80"/>
      <c r="AE27" s="80"/>
      <c r="AF27" s="80"/>
      <c r="AG27" s="80"/>
      <c r="AH27" s="80"/>
      <c r="AI27" s="80"/>
      <c r="AJ27" s="80"/>
    </row>
    <row r="28" spans="1:36" s="81" customFormat="1" ht="15" customHeight="1" x14ac:dyDescent="0.25">
      <c r="A28" s="120"/>
      <c r="B28" s="120"/>
      <c r="C28" s="120"/>
      <c r="D28" s="120"/>
      <c r="E28" s="120"/>
      <c r="F28" s="120"/>
      <c r="G28" s="120"/>
      <c r="H28" s="120"/>
      <c r="I28" s="120"/>
      <c r="J28" s="120"/>
      <c r="K28" s="120"/>
      <c r="L28" s="120"/>
      <c r="M28" s="120"/>
      <c r="N28" s="120"/>
      <c r="O28" s="120"/>
      <c r="P28" s="120"/>
      <c r="Q28" s="120"/>
      <c r="R28" s="120"/>
      <c r="S28" s="120"/>
      <c r="T28" s="120"/>
      <c r="U28" s="120"/>
      <c r="V28" s="120"/>
      <c r="W28" s="80"/>
      <c r="X28" s="80"/>
      <c r="Y28" s="80"/>
      <c r="Z28" s="80"/>
      <c r="AA28" s="80"/>
      <c r="AB28" s="80"/>
      <c r="AC28" s="80"/>
      <c r="AD28" s="80"/>
      <c r="AE28" s="80"/>
      <c r="AF28" s="80"/>
      <c r="AG28" s="80"/>
      <c r="AH28" s="80"/>
      <c r="AI28" s="80"/>
      <c r="AJ28" s="80"/>
    </row>
    <row r="29" spans="1:36" s="81" customFormat="1" ht="7.5" customHeight="1" x14ac:dyDescent="0.25">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row>
    <row r="30" spans="1:36" s="81" customFormat="1" x14ac:dyDescent="0.25">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row>
    <row r="31" spans="1:36" s="81" customFormat="1" x14ac:dyDescent="0.25">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row>
    <row r="32" spans="1:36" s="81" customFormat="1" x14ac:dyDescent="0.25">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row>
    <row r="33" spans="1:36" s="81" customFormat="1" x14ac:dyDescent="0.25">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row>
    <row r="34" spans="1:36" x14ac:dyDescent="0.25">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row>
    <row r="35" spans="1:36" x14ac:dyDescent="0.25">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row>
    <row r="36" spans="1:36" x14ac:dyDescent="0.25">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row>
    <row r="37" spans="1:36" x14ac:dyDescent="0.25">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row>
    <row r="38" spans="1:36" x14ac:dyDescent="0.25">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row>
    <row r="39" spans="1:36" x14ac:dyDescent="0.25">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row>
    <row r="40" spans="1:36" x14ac:dyDescent="0.25">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row>
    <row r="41" spans="1:36" x14ac:dyDescent="0.2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row>
    <row r="42" spans="1:36" x14ac:dyDescent="0.25">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row>
    <row r="43" spans="1:36" x14ac:dyDescent="0.25">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row>
    <row r="44" spans="1:36" x14ac:dyDescent="0.25">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row>
  </sheetData>
  <mergeCells count="8">
    <mergeCell ref="V1:V2"/>
    <mergeCell ref="A22:V28"/>
    <mergeCell ref="A1:K2"/>
    <mergeCell ref="L1:M2"/>
    <mergeCell ref="N1:N2"/>
    <mergeCell ref="P1:Q2"/>
    <mergeCell ref="R1:R2"/>
    <mergeCell ref="T1:U2"/>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7"/>
  <sheetViews>
    <sheetView showGridLines="0" workbookViewId="0">
      <selection activeCell="B5" sqref="B5"/>
    </sheetView>
  </sheetViews>
  <sheetFormatPr baseColWidth="10" defaultColWidth="11.42578125" defaultRowHeight="14.25" x14ac:dyDescent="0.2"/>
  <cols>
    <col min="1" max="1" width="28.85546875" style="34" customWidth="1"/>
    <col min="2" max="2" width="30.28515625" style="34" customWidth="1"/>
    <col min="3" max="3" width="15.85546875" style="34" customWidth="1"/>
    <col min="4" max="4" width="21.7109375" style="34" customWidth="1"/>
    <col min="5" max="5" width="17.85546875" style="34" customWidth="1"/>
    <col min="6" max="9" width="19.5703125" style="34" customWidth="1"/>
    <col min="10" max="16384" width="11.42578125" style="34"/>
  </cols>
  <sheetData>
    <row r="1" spans="1:9" s="41" customFormat="1" ht="30" x14ac:dyDescent="0.4">
      <c r="A1" s="172" t="s">
        <v>167</v>
      </c>
      <c r="B1" s="172"/>
      <c r="C1" s="172"/>
      <c r="D1" s="172"/>
      <c r="E1" s="172"/>
      <c r="F1" s="172"/>
      <c r="G1" s="172"/>
      <c r="H1" s="172"/>
      <c r="I1" s="112" t="s">
        <v>165</v>
      </c>
    </row>
    <row r="3" spans="1:9" ht="18" customHeight="1" x14ac:dyDescent="0.2">
      <c r="A3" s="170" t="s">
        <v>166</v>
      </c>
      <c r="B3" s="171"/>
    </row>
    <row r="4" spans="1:9" s="42" customFormat="1" ht="16.5" customHeight="1" x14ac:dyDescent="0.25">
      <c r="A4" s="108" t="s">
        <v>153</v>
      </c>
      <c r="B4" s="7" t="s">
        <v>67</v>
      </c>
    </row>
    <row r="5" spans="1:9" s="42" customFormat="1" ht="16.5" customHeight="1" x14ac:dyDescent="0.25">
      <c r="A5" s="108" t="s">
        <v>162</v>
      </c>
      <c r="B5" s="7" t="s">
        <v>186</v>
      </c>
    </row>
    <row r="6" spans="1:9" s="42" customFormat="1" ht="24.75" customHeight="1" x14ac:dyDescent="0.25">
      <c r="A6" s="110" t="str">
        <f>_xll.Assistant.XL.RIK_VO("INF12_0x0_0_1_1,F=B='1',U='0',I='0',FN='Calibri',FS='10',FC='#FFFFFF',BC='#A5A5A5',AH='1',AV='1',Br=[$top-$bottom],BrS='1',BrC='#778899'_1,C=Total,F=B='1',U='0',I='0',FN='Calibri',FS='10',FC='#000000',BC='#FFFFFF',AH='1'"&amp;",AV='1',Br=[$top-$bottom],BrS='1',BrC='#778899'_0_0_1_1_D=1x1;INF01@E=0,S=1086,G=0,T=0,P=0,O=NF='Date'_B='0'_U='0'_I='0'_FN='Calibri'_FS='10'_FC='#000000'_BC='#FFFFFF'_AH='1'_AV='1'_Br=[]_BrS='0'_BrC='#FFFFFF'_WpT='0':@R"&amp;"=A,S=1163,V={0}:R=B,S=1118,V={1}:",$B$4,$B$5)</f>
        <v>Date de Vente</v>
      </c>
      <c r="B6" s="117" t="s">
        <v>135</v>
      </c>
    </row>
    <row r="8" spans="1:9" x14ac:dyDescent="0.2">
      <c r="A8" s="34" t="str">
        <f>_xll.Assistant.XL.RIK_AL("INF12__1_1_1,F=B='0',U='0',I='0',FN='Century Gothic',FS='11',FC='#FFFFFF',BC='#556B2F',AH='2',AV='1',Br=[$top-$bottom],BrS='1',BrC='#000000'_1,C=Total,F=B='1',U='0',I='0',FN='Calibri',FS='10',FC='#000000',BC='#6B8E23',AH"&amp;"='1',AV='1',Br=[$top-$bottom],BrS='1',BrC='#000000'_0_1_0_1_D=8x9;INF01@E=0,S=1002|1001,G=0,T=0,P=0,O=NF='Texte'_B='0'_U='0'_I='0'_FN='Arial'_FS='10'_FC='#000000'_BC='#FFFFFF'_AH='1'_AV='1'_Br=[]_BrS='0'_BrC='#FFFFFF'_Wp"&amp;"T='0':E=0,S=1002|1002,G=0,T=0,P=0,O=NF='Texte'_B='0'_U='0'_I='0'_FN='Calibri'_FS='10'_FC='#000000'_BC='#FFFFFF'_AH='1'_AV='1'_Br=[]_BrS='0'_BrC='#FFFFFF'_WpT='0':E=0,S=1074,G=0,T=0,P=0,O=NF='Texte'_B='0'_U='0'_I='0'_FN='"&amp;"Calibri'_FS='10'_FC='#000000'_BC='#FFFFFF'_AH='1'_AV='1'_Br=[]_BrS='0'_BrC='#FFFFFF'_WpT='0':E=0,S=1086,G=0,T=0,P=0,O=NF='Date'_B='0'_U='0'_I='0'_FN='Calibri'_FS='10'_FC='#000000'_BC='#FFFFFF'_AH='1'_AV='1'_Br=[]_BrS='0'"&amp;"_BrC='#FFFFFF'_WpT='0':E=1,S=1116,G=0,T=0,P=0,O=NF='Nombre'_B='0'_U='0'_I='0'_FN='Calibri'_FS='10'_FC='#000000'_BC='#FFFFFF'_AH='3'_AV='1'_Br=[]_BrS='0'_BrC='#FFFFFF'_WpT='0':E=1,S=1182,G=0,T=0,P=0,O=NF='Nombre'_B='0'_U="&amp;"'0'_I='0'_FN='Calibri'_FS='10'_FC='#000000'_BC='#FFFFFF'_AH='3'_AV='1'_Br=[]_BrS='0'_BrC='#FFFFFF'_WpT='0':E=1,S=1140,G=0,T=0,P=0,O=NF='Nombre'_B='0'_U='0'_I='0'_FN='Calibri'_FS='10'_FC='#000000'_BC='#FFFFFF'_AH='3'_AV='"&amp;"1'_Br=[]_BrS='0'_BrC='#FFFFFF'_WpT='0':E=1,S=3,G=0,T=0,P=0,O=NF='Nombre'_B='0'_U='0'_I='0'_FN='Calibri'_FS='10'_FC='#000000'_BC='#FFFFFF'_AH='3'_AV='1'_Br=[]_BrS='0'_BrC='#FFFFFF'_WpT='0':E=1,S=1205,G=0,T=0,P=0,O=NF='Nom"&amp;"bre'_B='0'_U='0'_I='0'_FN='Calibri'_FS='10'_FC='#000000'_BC='#FFFFFF'_AH='3'_AV='1'_Br=[]_BrS='0'_BrC='#FFFFFF'_WpT='0':@R=A,S=1203,V=OUI:R=B,S=1163,V={0}:R=C,S=1118,V={1}:R=D,S=1086,V={2}:",$B$4,$B$5,$B$6)</f>
        <v/>
      </c>
    </row>
    <row r="9" spans="1:9" x14ac:dyDescent="0.2">
      <c r="A9" s="43" t="s">
        <v>16</v>
      </c>
      <c r="B9" s="43" t="s">
        <v>1</v>
      </c>
      <c r="C9" s="43" t="s">
        <v>4</v>
      </c>
      <c r="D9" s="43" t="s">
        <v>2</v>
      </c>
      <c r="E9" s="43" t="s">
        <v>17</v>
      </c>
      <c r="F9" s="43" t="s">
        <v>18</v>
      </c>
      <c r="G9" s="43" t="s">
        <v>3</v>
      </c>
      <c r="H9" s="43" t="s">
        <v>19</v>
      </c>
      <c r="I9" s="43" t="s">
        <v>20</v>
      </c>
    </row>
    <row r="10" spans="1:9" x14ac:dyDescent="0.2">
      <c r="A10" s="40" t="s">
        <v>21</v>
      </c>
      <c r="B10" s="40" t="s">
        <v>22</v>
      </c>
      <c r="C10" s="44" t="s">
        <v>23</v>
      </c>
      <c r="D10" s="45">
        <v>42765</v>
      </c>
      <c r="E10" s="46">
        <v>590</v>
      </c>
      <c r="F10" s="46">
        <v>0</v>
      </c>
      <c r="G10" s="46">
        <v>590</v>
      </c>
      <c r="H10" s="46">
        <v>708</v>
      </c>
      <c r="I10" s="46">
        <v>708</v>
      </c>
    </row>
    <row r="11" spans="1:9" x14ac:dyDescent="0.2">
      <c r="A11" s="40" t="s">
        <v>24</v>
      </c>
      <c r="B11" s="40" t="s">
        <v>25</v>
      </c>
      <c r="C11" s="44" t="s">
        <v>26</v>
      </c>
      <c r="D11" s="45">
        <v>42747</v>
      </c>
      <c r="E11" s="34">
        <v>19240</v>
      </c>
      <c r="F11" s="34">
        <v>0</v>
      </c>
      <c r="G11" s="34">
        <v>19240</v>
      </c>
      <c r="H11" s="34">
        <v>23088</v>
      </c>
      <c r="I11" s="34">
        <v>23088</v>
      </c>
    </row>
    <row r="12" spans="1:9" x14ac:dyDescent="0.2">
      <c r="A12" s="40" t="s">
        <v>27</v>
      </c>
      <c r="B12" s="40" t="s">
        <v>28</v>
      </c>
      <c r="C12" s="44" t="s">
        <v>29</v>
      </c>
      <c r="D12" s="45">
        <v>42763</v>
      </c>
      <c r="E12" s="34">
        <v>26500</v>
      </c>
      <c r="F12" s="34">
        <v>0.02</v>
      </c>
      <c r="G12" s="34">
        <v>26499.98</v>
      </c>
      <c r="H12" s="34">
        <v>26500</v>
      </c>
      <c r="I12" s="34">
        <v>26499.98</v>
      </c>
    </row>
    <row r="13" spans="1:9" x14ac:dyDescent="0.2">
      <c r="A13" s="40" t="s">
        <v>30</v>
      </c>
      <c r="B13" s="40" t="s">
        <v>31</v>
      </c>
      <c r="C13" s="44" t="s">
        <v>32</v>
      </c>
      <c r="D13" s="45">
        <v>42781</v>
      </c>
      <c r="E13" s="34">
        <v>2001</v>
      </c>
      <c r="F13" s="34">
        <v>240.12</v>
      </c>
      <c r="G13" s="34">
        <v>1760.88</v>
      </c>
      <c r="H13" s="34">
        <v>2401.1999999999998</v>
      </c>
      <c r="I13" s="34">
        <v>2113.06</v>
      </c>
    </row>
    <row r="14" spans="1:9" x14ac:dyDescent="0.2">
      <c r="A14" s="40" t="s">
        <v>34</v>
      </c>
      <c r="B14" s="40" t="s">
        <v>35</v>
      </c>
      <c r="C14" s="44" t="s">
        <v>36</v>
      </c>
      <c r="D14" s="45">
        <v>42788</v>
      </c>
      <c r="E14" s="34">
        <v>4939.25</v>
      </c>
      <c r="F14" s="34">
        <v>246.96</v>
      </c>
      <c r="G14" s="34">
        <v>4692.29</v>
      </c>
      <c r="H14" s="34">
        <v>5927.1</v>
      </c>
      <c r="I14" s="34">
        <v>5630.75</v>
      </c>
    </row>
    <row r="15" spans="1:9" x14ac:dyDescent="0.2">
      <c r="A15" s="40" t="s">
        <v>37</v>
      </c>
      <c r="B15" s="40" t="s">
        <v>38</v>
      </c>
      <c r="C15" s="44" t="s">
        <v>39</v>
      </c>
      <c r="D15" s="45">
        <v>42765</v>
      </c>
      <c r="E15" s="34">
        <v>590</v>
      </c>
      <c r="F15" s="34">
        <v>0</v>
      </c>
      <c r="G15" s="34">
        <v>590</v>
      </c>
      <c r="H15" s="34">
        <v>708</v>
      </c>
      <c r="I15" s="34">
        <v>708</v>
      </c>
    </row>
    <row r="16" spans="1:9" x14ac:dyDescent="0.2">
      <c r="A16" s="40" t="s">
        <v>40</v>
      </c>
      <c r="B16" s="40" t="s">
        <v>41</v>
      </c>
      <c r="C16" s="44" t="s">
        <v>42</v>
      </c>
      <c r="D16" s="45">
        <v>42750</v>
      </c>
      <c r="E16" s="34">
        <v>18345.32</v>
      </c>
      <c r="F16" s="34">
        <v>0</v>
      </c>
      <c r="G16" s="34">
        <v>18345.32</v>
      </c>
      <c r="H16" s="34">
        <v>22014.42</v>
      </c>
      <c r="I16" s="34">
        <v>22014.42</v>
      </c>
    </row>
    <row r="17" spans="1:9" x14ac:dyDescent="0.2">
      <c r="A17" s="34" t="s">
        <v>7</v>
      </c>
      <c r="E17" s="34">
        <f>SUBTOTAL(109,TableauA8[CA HT brut])</f>
        <v>72205.570000000007</v>
      </c>
      <c r="F17" s="34">
        <f>SUBTOTAL(109,TableauA8[Remise HT])</f>
        <v>487.1</v>
      </c>
      <c r="G17" s="34">
        <f>SUBTOTAL(109,TableauA8[CA HT Net])</f>
        <v>71718.47</v>
      </c>
      <c r="H17" s="34">
        <f>SUBTOTAL(109,TableauA8[CA TTC Brut])</f>
        <v>81346.720000000001</v>
      </c>
      <c r="I17" s="34">
        <f>SUBTOTAL(109,TableauA8[CA TTC Net])</f>
        <v>80762.209999999992</v>
      </c>
    </row>
  </sheetData>
  <mergeCells count="2">
    <mergeCell ref="A1:H1"/>
    <mergeCell ref="A3:B3"/>
  </mergeCells>
  <pageMargins left="0.23622047244094491" right="0.23622047244094491" top="0.31496062992125984" bottom="0.31496062992125984" header="0.31496062992125984" footer="0.31496062992125984"/>
  <pageSetup paperSize="9" scale="77" orientation="landscape"/>
  <legacyDrawing r:id="rId1"/>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CF8CD-F0F4-4972-823F-6ECF8AEB455C}">
  <dimension ref="A1:G6"/>
  <sheetViews>
    <sheetView workbookViewId="0"/>
  </sheetViews>
  <sheetFormatPr baseColWidth="10" defaultRowHeight="15" x14ac:dyDescent="0.25"/>
  <sheetData>
    <row r="1" spans="1:7" ht="409.5" x14ac:dyDescent="0.25">
      <c r="E1" s="96" t="s">
        <v>188</v>
      </c>
      <c r="F1" s="96" t="s">
        <v>190</v>
      </c>
      <c r="G1" s="96" t="s">
        <v>192</v>
      </c>
    </row>
    <row r="4" spans="1:7" ht="225" x14ac:dyDescent="0.25">
      <c r="A4" s="96" t="s">
        <v>187</v>
      </c>
    </row>
    <row r="5" spans="1:7" ht="240" x14ac:dyDescent="0.25">
      <c r="A5" s="96" t="s">
        <v>189</v>
      </c>
    </row>
    <row r="6" spans="1:7" ht="225" x14ac:dyDescent="0.25">
      <c r="A6" s="96" t="s">
        <v>191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3"/>
  <sheetViews>
    <sheetView showGridLines="0" zoomScale="90" zoomScaleNormal="90" zoomScalePageLayoutView="90" workbookViewId="0">
      <selection activeCell="B11" sqref="B11"/>
    </sheetView>
  </sheetViews>
  <sheetFormatPr baseColWidth="10" defaultColWidth="11.42578125" defaultRowHeight="15" x14ac:dyDescent="0.25"/>
  <cols>
    <col min="2" max="2" width="21" bestFit="1" customWidth="1"/>
    <col min="3" max="3" width="13.42578125" bestFit="1" customWidth="1"/>
    <col min="4" max="4" width="12.5703125" customWidth="1"/>
    <col min="5" max="5" width="27.42578125" customWidth="1"/>
    <col min="6" max="6" width="24.42578125" customWidth="1"/>
    <col min="7" max="7" width="20.28515625" bestFit="1" customWidth="1"/>
  </cols>
  <sheetData>
    <row r="1" spans="1:21" ht="15" customHeight="1" x14ac:dyDescent="0.25">
      <c r="A1" s="123" t="s">
        <v>140</v>
      </c>
      <c r="B1" s="123"/>
      <c r="C1" s="123"/>
      <c r="D1" s="124" t="s">
        <v>0</v>
      </c>
      <c r="E1" s="124"/>
      <c r="F1" s="124"/>
      <c r="G1" s="125" t="s">
        <v>141</v>
      </c>
      <c r="H1" s="125"/>
      <c r="I1" s="125" t="s">
        <v>0</v>
      </c>
      <c r="J1" s="125"/>
      <c r="K1" s="125"/>
      <c r="L1" s="125" t="s">
        <v>142</v>
      </c>
      <c r="M1" s="125"/>
      <c r="N1" s="124" t="s">
        <v>0</v>
      </c>
      <c r="O1" s="124"/>
      <c r="P1" s="124"/>
      <c r="Q1" s="124" t="s">
        <v>143</v>
      </c>
      <c r="R1" s="124"/>
      <c r="S1" s="124" t="s">
        <v>68</v>
      </c>
      <c r="T1" s="124"/>
      <c r="U1" s="124"/>
    </row>
    <row r="2" spans="1:21" ht="15" customHeight="1" x14ac:dyDescent="0.25">
      <c r="A2" s="123"/>
      <c r="B2" s="123"/>
      <c r="C2" s="123"/>
      <c r="D2" s="124"/>
      <c r="E2" s="124"/>
      <c r="F2" s="124"/>
      <c r="G2" s="125"/>
      <c r="H2" s="125"/>
      <c r="I2" s="125"/>
      <c r="J2" s="125"/>
      <c r="K2" s="125"/>
      <c r="L2" s="125"/>
      <c r="M2" s="125"/>
      <c r="N2" s="124"/>
      <c r="O2" s="124"/>
      <c r="P2" s="124"/>
      <c r="Q2" s="124"/>
      <c r="R2" s="124"/>
      <c r="S2" s="124"/>
      <c r="T2" s="124"/>
      <c r="U2" s="124"/>
    </row>
    <row r="3" spans="1:21" ht="15" customHeight="1" x14ac:dyDescent="0.25">
      <c r="A3" s="123"/>
      <c r="B3" s="123"/>
      <c r="C3" s="123"/>
      <c r="D3" s="124"/>
      <c r="E3" s="124"/>
      <c r="F3" s="124"/>
      <c r="G3" s="125"/>
      <c r="H3" s="125"/>
      <c r="I3" s="125"/>
      <c r="J3" s="125"/>
      <c r="K3" s="125"/>
      <c r="L3" s="125"/>
      <c r="M3" s="125"/>
      <c r="N3" s="124"/>
      <c r="O3" s="124"/>
      <c r="P3" s="124"/>
      <c r="Q3" s="124"/>
      <c r="R3" s="124"/>
      <c r="S3" s="124"/>
      <c r="T3" s="124"/>
      <c r="U3" s="124"/>
    </row>
    <row r="11" spans="1:21" x14ac:dyDescent="0.25">
      <c r="B11" t="str">
        <f>_xll.Assistant.XL.RIK_AL("INF12__3_0_1,F=B='1',U='0',I='0',FN='Calibri',FS='10',FC='#FFFFFF',BC='#A5A5A5',AH='1',AV='1',Br=[$top-$bottom],BrS='1',BrC='#778899'_1,C=Total,F=B='1',U='0',I='0',FN='Calibri',FS='10',FC='#000000',BC='#FFFFFF',AH='1',AV"&amp;"='1',Br=[$top-$bottom],BrS='1',BrC='#778899'_0_0_1_1_D=1x1;INF01@E=0,S=1145,G=0,T=0,P=0,O=NF='Texte'_B='0'_U='0'_I='0'_FN='Calibri'_FS='10'_FC='#000000'_BC='#FFFFFF'_AH='1'_AV='1'_Br=[]_BrS='0'_BrC='#FFFFFF'_WpT='0':E=0,"&amp;"S=1080,G=0,T=0,P=0,O=NF='Texte'_B='0'_U='0'_I='0'_FN='Calibri'_FS='10'_FC='#000000'_BC='#FFFFFF'_AH='1'_AV='1'_Br=[]_BrS='0'_BrC='#FFFFFF'_WpT='0':E=0,S=1083,G=0,T=0,P=0,O=NF='Texte'_B='0'_U='0'_I='0'_FN='Calibri'_FS='10"&amp;"'_FC='#000000'_BC='#FFFFFF'_AH='1'_AV='1'_Br=[]_BrS='0'_BrC='#FFFFFF'_WpT='0':E=0,S=1086,G=0,T=0,P=0,O=NF='Date'_B='0'_U='0'_I='0'_FN='Calibri'_FS='10'_FC='#000000'_BC='#FFFFFF'_AH='1'_AV='1'_Br=[]_BrS='0'_BrC='#FFFFFF'_"&amp;"WpT='0':E=0,S=1074,G=0,T=0,P=0,O=NF='Texte'_B='0'_U='0'_I='0'_FN='Calibri'_FS='10'_FC='#000000'_BC='#FFFFFF'_AH='1'_AV='1'_Br=[]_BrS='0'_BrC='#FFFFFF'_WpT='0':E=0,S=1118,G=0,T=0,P=0,O=NF='Texte'_B='0'_U='0'_I='0'_FN='Cal"&amp;"ibri'_FS='10'_FC='#000000'_BC='#FFFFFF'_AH='1'_AV='1'_Br=[]_BrS='0'_BrC='#FFFFFF'_WpT='0':E=0,S=1076,G=0,T=0,P=0,O=NF='Texte'_B='0'_U='0'_I='0'_FN='Calibri'_FS='10'_FC='#000000'_BC='#FFFFFF'_AH='1'_AV='1'_Br=[]_BrS='0'_B"&amp;"rC='#FFFFFF'_WpT='0':E=0,S=1077,G=0,T=0,P=0,O=NF='Texte'_B='0'_U='0'_I='0'_FN='Calibri'_FS='10'_FC='#000000'_BC='#FFFFFF'_AH='1'_AV='1'_Br=[]_BrS='0'_BrC='#FFFFFF'_WpT='0':E=1,S=1140,G=0,T=0,P=0,O=NF='Nombre'_B='0'_U='0'"&amp;"_I='0'_FN='Calibri'_FS='10'_FC='#000000'_BC='#FFFFFF'_AH='3'_AV='1'_Br=[]_BrS='0'_BrC='#FFFFFF'_WpT='0':E=1,S=1165,G=0,T=0,P=0,O=NF='Nombre'_B='0'_U='0'_I='0'_FN='Calibri'_FS='10'_FC='#000000'_BC='#FFFFFF'_AH='3'_AV='1'_"&amp;"Br=[]_BrS='0'_BrC='#FFFFFF'_WpT='0':E=1,S=1182,G=0,T=0,P=0,O=NF='Nombre'_B='0'_U='0'_I='0'_FN='Calibri'_FS='10'_FC='#000000'_BC='#FFFFFF'_AH='3'_AV='1'_Br=[]_BrS='0'_BrC='#FFFFFF'_WpT='0':E=0,S=1112,G=0,T=0,P=0,O=NF='Tex"&amp;"te'_B='0'_U='0'_I='0'_FN='Calibri'_FS='10'_FC='#000000'_BC='#FFFFFF'_AH='1'_AV='1'_Br=[]_BrS='0'_BrC='#FFFFFF'_WpT='0':E=0,S=1001|1002,G=0,T=0,P=0,O=NF='Texte'_B='0'_U='0'_I='0'_FN='Calibri'_FS='10'_FC='#000000'_BC='#FFF"&amp;"FFF'_AH='1'_AV='1'_Br=[]_BrS='0'_BrC='#FFFFFF'_WpT='0':E=0,S=1002|1002,G=0,T=0,P=0,O=NF='Texte'_B='0'_U='0'_I='0'_FN='Calibri'_FS='10'_FC='#000000'_BC='#FFFFFF'_AH='1'_AV='1'_Br=[]_BrS='0'_BrC='#FFFFFF'_WpT='0':@R=A,S=11"&amp;"63,V={0}:R=B,S=5,V={1}:R=C,S=1203,V=OUI:R=D,S=1001|1001,V={2}:R=E,S=1002|1001,V={3}:",$D$1,$S$1,$I$1,$N$1)</f>
        <v/>
      </c>
    </row>
    <row r="12" spans="1:21" x14ac:dyDescent="0.25">
      <c r="E12" t="s">
        <v>77</v>
      </c>
    </row>
    <row r="13" spans="1:21" x14ac:dyDescent="0.25">
      <c r="B13" t="s">
        <v>2</v>
      </c>
      <c r="C13" t="s">
        <v>4</v>
      </c>
      <c r="D13" t="s">
        <v>119</v>
      </c>
      <c r="E13" t="s">
        <v>117</v>
      </c>
      <c r="F13" t="s">
        <v>79</v>
      </c>
      <c r="G13" t="s">
        <v>118</v>
      </c>
    </row>
    <row r="14" spans="1:21" x14ac:dyDescent="0.25">
      <c r="B14" s="82">
        <v>42738</v>
      </c>
      <c r="C14" t="s">
        <v>103</v>
      </c>
      <c r="E14" s="94">
        <v>2</v>
      </c>
      <c r="F14" s="94">
        <v>161400</v>
      </c>
      <c r="G14" s="94">
        <v>0</v>
      </c>
    </row>
    <row r="15" spans="1:21" x14ac:dyDescent="0.25">
      <c r="B15" s="82">
        <v>42739</v>
      </c>
      <c r="C15" t="s">
        <v>104</v>
      </c>
      <c r="E15" s="94">
        <v>2</v>
      </c>
      <c r="F15" s="94">
        <v>3660</v>
      </c>
      <c r="G15" s="94">
        <v>0</v>
      </c>
    </row>
    <row r="16" spans="1:21" x14ac:dyDescent="0.25">
      <c r="B16" s="82">
        <v>42740</v>
      </c>
      <c r="C16" t="s">
        <v>105</v>
      </c>
      <c r="D16" t="s">
        <v>120</v>
      </c>
      <c r="E16" s="94">
        <v>23</v>
      </c>
      <c r="F16" s="94">
        <v>13370</v>
      </c>
      <c r="G16" s="94">
        <v>0</v>
      </c>
    </row>
    <row r="17" spans="2:7" x14ac:dyDescent="0.25">
      <c r="B17" s="82">
        <v>42745</v>
      </c>
      <c r="C17" t="s">
        <v>106</v>
      </c>
      <c r="E17" s="94">
        <v>9</v>
      </c>
      <c r="F17" s="94">
        <v>4797.88</v>
      </c>
      <c r="G17" s="94">
        <v>252.52</v>
      </c>
    </row>
    <row r="18" spans="2:7" x14ac:dyDescent="0.25">
      <c r="B18" s="82">
        <v>42747</v>
      </c>
      <c r="C18" t="s">
        <v>107</v>
      </c>
      <c r="D18" t="s">
        <v>121</v>
      </c>
      <c r="E18" s="94">
        <v>9</v>
      </c>
      <c r="F18" s="94">
        <v>3507.2</v>
      </c>
      <c r="G18" s="94">
        <v>876.8</v>
      </c>
    </row>
    <row r="19" spans="2:7" x14ac:dyDescent="0.25">
      <c r="B19" s="82">
        <v>42747</v>
      </c>
      <c r="C19" t="s">
        <v>108</v>
      </c>
      <c r="E19" s="94">
        <v>11</v>
      </c>
      <c r="F19" s="94">
        <v>4771.9799999999996</v>
      </c>
      <c r="G19" s="94">
        <v>251.82000000000002</v>
      </c>
    </row>
    <row r="20" spans="2:7" x14ac:dyDescent="0.25">
      <c r="B20" s="82">
        <v>42747</v>
      </c>
      <c r="C20" t="s">
        <v>26</v>
      </c>
      <c r="D20" t="s">
        <v>122</v>
      </c>
      <c r="E20" s="94">
        <v>25</v>
      </c>
      <c r="F20" s="94">
        <v>19240</v>
      </c>
      <c r="G20" s="94">
        <v>0</v>
      </c>
    </row>
    <row r="21" spans="2:7" x14ac:dyDescent="0.25">
      <c r="B21" s="82">
        <v>42750</v>
      </c>
      <c r="C21" t="s">
        <v>42</v>
      </c>
      <c r="D21" t="s">
        <v>123</v>
      </c>
      <c r="E21" s="94">
        <v>10</v>
      </c>
      <c r="F21" s="94">
        <v>18345.32</v>
      </c>
      <c r="G21" s="94">
        <v>0</v>
      </c>
    </row>
    <row r="22" spans="2:7" x14ac:dyDescent="0.25">
      <c r="B22" s="82">
        <v>42751</v>
      </c>
      <c r="C22" t="s">
        <v>109</v>
      </c>
      <c r="E22" s="94">
        <v>21</v>
      </c>
      <c r="F22" s="94">
        <v>5110</v>
      </c>
      <c r="G22" s="94">
        <v>0</v>
      </c>
    </row>
    <row r="23" spans="2:7" x14ac:dyDescent="0.25">
      <c r="B23" s="82">
        <v>42752</v>
      </c>
      <c r="C23" t="s">
        <v>110</v>
      </c>
      <c r="E23" s="94">
        <v>5</v>
      </c>
      <c r="F23" s="94">
        <v>3164.6900000000005</v>
      </c>
      <c r="G23" s="94">
        <v>166.56</v>
      </c>
    </row>
    <row r="24" spans="2:7" x14ac:dyDescent="0.25">
      <c r="B24" s="82">
        <v>42752</v>
      </c>
      <c r="C24" t="s">
        <v>111</v>
      </c>
      <c r="E24" s="94">
        <v>1</v>
      </c>
      <c r="F24" s="94">
        <v>2646.32</v>
      </c>
      <c r="G24" s="94">
        <v>199.18</v>
      </c>
    </row>
    <row r="25" spans="2:7" x14ac:dyDescent="0.25">
      <c r="B25" s="82">
        <v>42752</v>
      </c>
      <c r="C25" t="s">
        <v>112</v>
      </c>
      <c r="E25" s="94">
        <v>2</v>
      </c>
      <c r="F25" s="94">
        <v>1938.3500000000001</v>
      </c>
      <c r="G25" s="94">
        <v>276.89999999999998</v>
      </c>
    </row>
    <row r="26" spans="2:7" x14ac:dyDescent="0.25">
      <c r="B26" s="82">
        <v>42755</v>
      </c>
      <c r="C26" t="s">
        <v>113</v>
      </c>
      <c r="E26" s="94">
        <v>25</v>
      </c>
      <c r="F26" s="94">
        <v>15276</v>
      </c>
      <c r="G26" s="94">
        <v>0</v>
      </c>
    </row>
    <row r="27" spans="2:7" x14ac:dyDescent="0.25">
      <c r="B27" s="82">
        <v>42756</v>
      </c>
      <c r="C27" t="s">
        <v>114</v>
      </c>
      <c r="E27" s="94">
        <v>10</v>
      </c>
      <c r="F27" s="94">
        <v>5882.4</v>
      </c>
      <c r="G27" s="94">
        <v>441.6</v>
      </c>
    </row>
    <row r="28" spans="2:7" x14ac:dyDescent="0.25">
      <c r="B28">
        <v>42757</v>
      </c>
      <c r="C28" t="s">
        <v>115</v>
      </c>
      <c r="E28" s="94">
        <v>1</v>
      </c>
      <c r="F28" s="94">
        <v>824.4</v>
      </c>
      <c r="G28" s="94">
        <v>91.6</v>
      </c>
    </row>
    <row r="29" spans="2:7" x14ac:dyDescent="0.25">
      <c r="B29" s="82">
        <v>42758</v>
      </c>
      <c r="C29" t="s">
        <v>116</v>
      </c>
      <c r="E29" s="94">
        <v>1</v>
      </c>
      <c r="F29" s="94">
        <v>224.62</v>
      </c>
      <c r="G29" s="94">
        <v>10.58</v>
      </c>
    </row>
    <row r="30" spans="2:7" x14ac:dyDescent="0.25">
      <c r="B30" s="82">
        <v>42763</v>
      </c>
      <c r="C30" t="s">
        <v>29</v>
      </c>
      <c r="D30" t="s">
        <v>124</v>
      </c>
      <c r="E30" s="94">
        <v>8</v>
      </c>
      <c r="F30" s="94">
        <v>26499.98</v>
      </c>
      <c r="G30" s="94">
        <v>0.02</v>
      </c>
    </row>
    <row r="31" spans="2:7" x14ac:dyDescent="0.25">
      <c r="B31">
        <v>42765</v>
      </c>
      <c r="C31" t="s">
        <v>23</v>
      </c>
      <c r="D31" t="s">
        <v>125</v>
      </c>
      <c r="E31" s="94">
        <v>1</v>
      </c>
      <c r="F31" s="94">
        <v>590</v>
      </c>
      <c r="G31" s="94">
        <v>0</v>
      </c>
    </row>
    <row r="32" spans="2:7" x14ac:dyDescent="0.25">
      <c r="B32">
        <v>42765</v>
      </c>
      <c r="C32" t="s">
        <v>39</v>
      </c>
      <c r="D32" t="s">
        <v>126</v>
      </c>
      <c r="E32" s="94">
        <v>1</v>
      </c>
      <c r="F32" s="94">
        <v>590</v>
      </c>
      <c r="G32" s="94">
        <v>0</v>
      </c>
    </row>
    <row r="33" spans="2:7" x14ac:dyDescent="0.25">
      <c r="B33" t="s">
        <v>89</v>
      </c>
      <c r="E33">
        <v>167</v>
      </c>
      <c r="F33">
        <v>291839.14000000007</v>
      </c>
      <c r="G33">
        <v>2567.5799999999995</v>
      </c>
    </row>
  </sheetData>
  <mergeCells count="8">
    <mergeCell ref="A1:C3"/>
    <mergeCell ref="S1:U3"/>
    <mergeCell ref="D1:F3"/>
    <mergeCell ref="G1:H3"/>
    <mergeCell ref="I1:K3"/>
    <mergeCell ref="L1:M3"/>
    <mergeCell ref="N1:P3"/>
    <mergeCell ref="Q1:R3"/>
  </mergeCells>
  <pageMargins left="0.7" right="0.7" top="0.75" bottom="0.75" header="0.3" footer="0.3"/>
  <pageSetup paperSize="9" orientation="portrait"/>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0"/>
  <sheetViews>
    <sheetView showGridLines="0" workbookViewId="0"/>
  </sheetViews>
  <sheetFormatPr baseColWidth="10" defaultColWidth="11.42578125" defaultRowHeight="15" x14ac:dyDescent="0.25"/>
  <cols>
    <col min="1" max="1" width="7.42578125" style="2" bestFit="1" customWidth="1"/>
    <col min="2" max="2" width="20.42578125" style="2" bestFit="1" customWidth="1"/>
    <col min="3" max="3" width="18.5703125" style="2" bestFit="1" customWidth="1"/>
    <col min="4" max="4" width="44.85546875" style="2" bestFit="1" customWidth="1"/>
    <col min="5" max="5" width="22.7109375" style="2" bestFit="1" customWidth="1"/>
    <col min="6" max="6" width="31.28515625" style="2" bestFit="1" customWidth="1"/>
    <col min="7" max="7" width="19.85546875" style="2" bestFit="1" customWidth="1"/>
    <col min="8" max="8" width="31.28515625" style="2" bestFit="1" customWidth="1"/>
    <col min="9" max="9" width="23.28515625" style="2" customWidth="1"/>
    <col min="10" max="10" width="21.85546875" style="2" bestFit="1" customWidth="1"/>
    <col min="11" max="11" width="18.85546875" style="2" bestFit="1" customWidth="1"/>
    <col min="12" max="21" width="11.42578125" style="2"/>
    <col min="22" max="22" width="39.28515625" style="2" bestFit="1" customWidth="1"/>
    <col min="23" max="23" width="19.85546875" style="2" bestFit="1" customWidth="1"/>
    <col min="24" max="24" width="22.7109375" style="2" bestFit="1" customWidth="1"/>
    <col min="25" max="25" width="11.42578125" style="2"/>
    <col min="26" max="26" width="21" style="2" bestFit="1" customWidth="1"/>
    <col min="27" max="27" width="19.85546875" style="2" bestFit="1" customWidth="1"/>
    <col min="28" max="28" width="31.28515625" style="2" bestFit="1" customWidth="1"/>
    <col min="29" max="29" width="21" style="2" bestFit="1" customWidth="1"/>
    <col min="30" max="31" width="19.85546875" style="2" bestFit="1" customWidth="1"/>
    <col min="32" max="32" width="39.28515625" style="2" bestFit="1" customWidth="1"/>
    <col min="33" max="33" width="19.85546875" style="2" bestFit="1" customWidth="1"/>
    <col min="34" max="16384" width="11.42578125" style="2"/>
  </cols>
  <sheetData>
    <row r="1" spans="1:34" ht="33" x14ac:dyDescent="0.6">
      <c r="A1" s="98" t="s">
        <v>144</v>
      </c>
      <c r="B1" s="99"/>
      <c r="C1" s="89"/>
      <c r="D1" s="89"/>
      <c r="F1" s="90"/>
      <c r="G1" s="91"/>
      <c r="H1" s="100" t="s">
        <v>145</v>
      </c>
      <c r="I1" s="101">
        <v>36892</v>
      </c>
      <c r="J1" s="92" t="str">
        <f>TEXT(I1,"JJ/MM/AAAA")&amp;".."&amp;TEXT(I2,"JJ/MM/AAAA")</f>
        <v>01/01/2001..31/03/2017</v>
      </c>
      <c r="R1" s="2" t="str">
        <f>_xll.Assistant.XL.RIK_AL("INF12__3_0_1,F=B='1',U='0',I='0',FN='Calibri',FS='10',FC='#FFFFFF',BC='#A5A5A5',AH='1',AV='1',Br=[$top-$bottom],BrS='1',BrC='#778899'_1,C=Total,F=B='1',U='0',I='0',FN='Calibri',FS='10',FC='#000000',BC='#FFFFFF',AH='1',AV"&amp;"='1',Br=[$top-$bottom],BrS='1',BrC='#778899'_0_0_1_1_D=1x1;INF01@E=0,S=1163,G=0,T=0,P=0,O=NF='Texte'_B='0'_U='0'_I='0'_FN='Calibri'_FS='10'_FC='#000000'_BC='#FFFFFF'_AH='1'_AV='1'_Br=[]_BrS='0'_BrC='#FFFFFF'_WpT='0':E=0,"&amp;"S=1118,G=0,T=0,P=0,O=NF='Texte'_B='0'_U='0'_I='0'_FN='Calibri'_FS='10'_FC='#000000'_BC='#FFFFFF'_AH='1'_AV='1'_Br=[]_BrS='0'_BrC='#FFFFFF'_WpT='0':E=0,S=1002|1002,G=0,T=0,P=0,O=NF='Texte'_B='0'_U='0'_I='0'_FN='Calibri'_F"&amp;"S='10'_FC='#000000'_BC='#FFFFFF'_AH='1'_AV='1'_Br=[]_BrS='0'_BrC='#FFFFFF'_WpT='0':E=0,S=1002|1,G=0,T=0,P=0,O=NF='Texte'_B='0'_U='0'_I='0'_FN='Calibri'_FS='10'_FC='#000000'_BC='#FFFFFF'_AH='1'_AV='1'_Br=[]_BrS='0'_BrC='#"&amp;"FFFFFF'_WpT='0':E=0,S=1002|1006,G=0,T=0,P=0,O=NF='Texte'_B='0'_U='0'_I='0'_FN='Calibri'_FS='10'_FC='#000000'_BC='#FFFFFF'_AH='1'_AV='1'_Br=[]_BrS='0'_BrC='#FFFFFF'_WpT='0':E=0,S=1001|1002,G=0,T=0,P=0,O=NF='Texte'_B='0'_U"&amp;"='0'_I='0'_FN='Calibri'_FS='10'_FC='#000000'_BC='#FFFFFF'_AH='1'_AV='1'_Br=[]_BrS='0'_BrC='#FFFFFF'_WpT='0':E=0,S=1001|1001,G=0,T=0,P=0,O=NF='Texte'_B='0'_U='0'_I='0'_FN='Calibri'_FS='10'_FC='#000000'_BC='#FFFFFF'_AH='1'"&amp;"_AV='1'_Br=[]_BrS='0'_BrC='#FFFFFF'_WpT='0':E=0,S=1081,G=0,T=0,P=0,O=NF='Texte'_B='0'_U='0'_I='0'_FN='Calibri'_FS='10'_FC='#000000'_BC='#FFFFFF'_AH='1'_AV='1'_Br=[]_BrS='0'_BrC='#FFFFFF'_WpT='0':E=0,S=1083,G=0,T=0,P=0,O="&amp;"NF='Texte'_B='0'_U='0'_I='0'_FN='Calibri'_FS='10'_FC='#000000'_BC='#FFFFFF'_AH='1'_AV='1'_Br=[]_BrS='0'_BrC='#FFFFFF'_WpT='0':E=1,S=1140,G=0,T=0,P=0,O=NF='Nombre'_B='0'_U='0'_I='0'_FN='Calibri'_FS='10'_FC='#000000'_BC='#"&amp;"FFFFFF'_AH='3'_AV='1'_Br=[]_BrS='0'_BrC='#FFFFFF'_WpT='0':E=0,S=1080,G=0,T=0,P=0,O=NF='Texte'_B='0'_U='0'_I='0'_FN='Calibri'_FS='10'_FC='#000000'_BC='#FFFFFF'_AH='1'_AV='1'_Br=[]_BrS='0'_BrC='#FFFFFF'_WpT='0':E=1,S=1165,"&amp;"G=0,T=0,P=0,O=NF='Nombre'_B='0'_U='0'_I='0'_FN='Calibri'_FS='10'_FC='#000000'_BC='#FFFFFF'_AH='3'_AV='1'_Br=[]_BrS='0'_BrC='#FFFFFF'_WpT='0':@R=A,S=1086,V={0}:",$J$1)</f>
        <v/>
      </c>
      <c r="V1"/>
      <c r="W1" t="s">
        <v>77</v>
      </c>
      <c r="X1"/>
      <c r="Z1" t="s">
        <v>78</v>
      </c>
      <c r="AA1" t="s">
        <v>79</v>
      </c>
      <c r="AB1"/>
      <c r="AC1" t="s">
        <v>78</v>
      </c>
      <c r="AD1" t="s">
        <v>79</v>
      </c>
      <c r="AE1"/>
      <c r="AF1" t="s">
        <v>78</v>
      </c>
      <c r="AG1" t="s">
        <v>79</v>
      </c>
      <c r="AH1"/>
    </row>
    <row r="2" spans="1:34" x14ac:dyDescent="0.25">
      <c r="H2" s="100" t="s">
        <v>169</v>
      </c>
      <c r="I2" s="101">
        <v>42825</v>
      </c>
      <c r="R2"/>
      <c r="V2" t="s">
        <v>78</v>
      </c>
      <c r="W2" t="s">
        <v>81</v>
      </c>
      <c r="X2" t="s">
        <v>80</v>
      </c>
      <c r="Z2" s="93">
        <v>1</v>
      </c>
      <c r="AA2" s="94"/>
      <c r="AB2"/>
      <c r="AC2" s="93" t="s">
        <v>22</v>
      </c>
      <c r="AD2" s="94">
        <v>167728.56</v>
      </c>
      <c r="AE2"/>
      <c r="AF2" s="93" t="s">
        <v>48</v>
      </c>
      <c r="AG2" s="94">
        <v>1908.3600000000001</v>
      </c>
      <c r="AH2"/>
    </row>
    <row r="3" spans="1:34" x14ac:dyDescent="0.25">
      <c r="V3" s="93" t="s">
        <v>48</v>
      </c>
      <c r="W3" s="94">
        <v>1908.3600000000001</v>
      </c>
      <c r="X3" s="94">
        <v>6</v>
      </c>
      <c r="Z3" s="95" t="s">
        <v>65</v>
      </c>
      <c r="AA3" s="94">
        <v>291839.13999999996</v>
      </c>
      <c r="AB3"/>
      <c r="AC3" s="93" t="s">
        <v>25</v>
      </c>
      <c r="AD3" s="94">
        <v>32610</v>
      </c>
      <c r="AE3"/>
      <c r="AF3" s="93" t="s">
        <v>49</v>
      </c>
      <c r="AG3" s="94">
        <v>12541.2</v>
      </c>
      <c r="AH3"/>
    </row>
    <row r="4" spans="1:34" x14ac:dyDescent="0.25">
      <c r="V4" s="93" t="s">
        <v>49</v>
      </c>
      <c r="W4" s="94">
        <v>12541.2</v>
      </c>
      <c r="X4" s="94">
        <v>21</v>
      </c>
      <c r="Z4" s="93" t="s">
        <v>82</v>
      </c>
      <c r="AA4" s="94">
        <v>291839.13999999996</v>
      </c>
      <c r="AB4"/>
      <c r="AC4" s="93" t="s">
        <v>83</v>
      </c>
      <c r="AD4" s="94">
        <v>5882.4</v>
      </c>
      <c r="AE4"/>
      <c r="AF4" s="93" t="s">
        <v>84</v>
      </c>
      <c r="AG4" s="94">
        <v>23745.600000000002</v>
      </c>
      <c r="AH4"/>
    </row>
    <row r="5" spans="1:34" x14ac:dyDescent="0.25">
      <c r="V5" s="93" t="s">
        <v>84</v>
      </c>
      <c r="W5" s="94">
        <v>23745.600000000002</v>
      </c>
      <c r="X5" s="94">
        <v>43</v>
      </c>
      <c r="Z5" s="95">
        <v>2</v>
      </c>
      <c r="AA5" s="94"/>
      <c r="AB5"/>
      <c r="AC5" s="93" t="s">
        <v>28</v>
      </c>
      <c r="AD5" s="94">
        <v>30489.07</v>
      </c>
      <c r="AE5"/>
      <c r="AF5" s="93" t="s">
        <v>127</v>
      </c>
      <c r="AG5" s="94">
        <v>0</v>
      </c>
      <c r="AH5"/>
    </row>
    <row r="6" spans="1:34" x14ac:dyDescent="0.25">
      <c r="V6" s="93" t="s">
        <v>127</v>
      </c>
      <c r="W6" s="94">
        <v>0</v>
      </c>
      <c r="X6" s="94">
        <v>1</v>
      </c>
      <c r="Z6" s="93" t="s">
        <v>65</v>
      </c>
      <c r="AA6" s="94">
        <v>8095.8099999999995</v>
      </c>
      <c r="AB6"/>
      <c r="AC6" s="93" t="s">
        <v>133</v>
      </c>
      <c r="AD6" s="94">
        <v>3848</v>
      </c>
      <c r="AE6"/>
      <c r="AF6" s="93" t="s">
        <v>45</v>
      </c>
      <c r="AG6" s="94">
        <v>224.62</v>
      </c>
      <c r="AH6"/>
    </row>
    <row r="7" spans="1:34" x14ac:dyDescent="0.25">
      <c r="A7"/>
      <c r="V7" s="93" t="s">
        <v>45</v>
      </c>
      <c r="W7" s="94">
        <v>224.62</v>
      </c>
      <c r="X7" s="94">
        <v>1</v>
      </c>
      <c r="Z7" s="95" t="s">
        <v>131</v>
      </c>
      <c r="AA7" s="94">
        <v>8095.8099999999995</v>
      </c>
      <c r="AB7"/>
      <c r="AC7" s="93" t="s">
        <v>31</v>
      </c>
      <c r="AD7" s="94">
        <v>3048.52</v>
      </c>
      <c r="AE7"/>
      <c r="AF7" s="93" t="s">
        <v>85</v>
      </c>
      <c r="AG7" s="94">
        <v>1299.2</v>
      </c>
      <c r="AH7"/>
    </row>
    <row r="8" spans="1:34" x14ac:dyDescent="0.25">
      <c r="V8" s="93" t="s">
        <v>85</v>
      </c>
      <c r="W8" s="94">
        <v>1299.2</v>
      </c>
      <c r="X8" s="94">
        <v>4</v>
      </c>
      <c r="Z8" s="93">
        <v>3</v>
      </c>
      <c r="AA8" s="94"/>
      <c r="AB8"/>
      <c r="AC8" s="93" t="s">
        <v>33</v>
      </c>
      <c r="AD8" s="94">
        <v>15276</v>
      </c>
      <c r="AE8"/>
      <c r="AF8" s="93" t="s">
        <v>86</v>
      </c>
      <c r="AG8" s="94">
        <v>5175.3999999999996</v>
      </c>
      <c r="AH8"/>
    </row>
    <row r="9" spans="1:34" x14ac:dyDescent="0.25">
      <c r="V9" s="93" t="s">
        <v>86</v>
      </c>
      <c r="W9" s="94">
        <v>5175.3999999999996</v>
      </c>
      <c r="X9" s="94">
        <v>6</v>
      </c>
      <c r="Z9" t="s">
        <v>65</v>
      </c>
      <c r="AA9">
        <v>2032.0699999999993</v>
      </c>
      <c r="AB9"/>
      <c r="AC9" s="93" t="s">
        <v>35</v>
      </c>
      <c r="AD9" s="94">
        <v>4797.88</v>
      </c>
      <c r="AE9"/>
      <c r="AF9" s="93" t="s">
        <v>87</v>
      </c>
      <c r="AG9" s="94">
        <v>1908</v>
      </c>
      <c r="AH9"/>
    </row>
    <row r="10" spans="1:34" x14ac:dyDescent="0.25">
      <c r="V10" s="93" t="s">
        <v>87</v>
      </c>
      <c r="W10" s="94">
        <v>1908</v>
      </c>
      <c r="X10" s="94">
        <v>2</v>
      </c>
      <c r="Z10" t="s">
        <v>132</v>
      </c>
      <c r="AA10">
        <v>2032.0699999999993</v>
      </c>
      <c r="AB10"/>
      <c r="AC10" t="s">
        <v>88</v>
      </c>
      <c r="AD10">
        <v>5110</v>
      </c>
      <c r="AE10"/>
      <c r="AF10" s="93" t="s">
        <v>44</v>
      </c>
      <c r="AG10" s="94">
        <v>1180</v>
      </c>
      <c r="AH10"/>
    </row>
    <row r="11" spans="1:34" x14ac:dyDescent="0.25">
      <c r="V11" s="93" t="s">
        <v>44</v>
      </c>
      <c r="W11" s="94">
        <v>1180</v>
      </c>
      <c r="X11" s="94">
        <v>2</v>
      </c>
      <c r="Z11" t="s">
        <v>89</v>
      </c>
      <c r="AA11">
        <v>301967.01999999996</v>
      </c>
      <c r="AB11"/>
      <c r="AC11" t="s">
        <v>41</v>
      </c>
      <c r="AD11">
        <v>18345.32</v>
      </c>
      <c r="AE11"/>
      <c r="AF11" s="93" t="s">
        <v>90</v>
      </c>
      <c r="AG11" s="94">
        <v>446.88</v>
      </c>
      <c r="AH11"/>
    </row>
    <row r="12" spans="1:34" x14ac:dyDescent="0.25">
      <c r="V12" s="93" t="s">
        <v>90</v>
      </c>
      <c r="W12" s="94">
        <v>446.88</v>
      </c>
      <c r="X12" s="94">
        <v>4</v>
      </c>
      <c r="Z12"/>
      <c r="AA12"/>
      <c r="AB12"/>
      <c r="AC12" t="s">
        <v>43</v>
      </c>
      <c r="AD12">
        <v>6306.32</v>
      </c>
      <c r="AE12"/>
      <c r="AF12" s="93" t="s">
        <v>128</v>
      </c>
      <c r="AG12" s="94">
        <v>2000</v>
      </c>
      <c r="AH12"/>
    </row>
    <row r="13" spans="1:34" x14ac:dyDescent="0.25">
      <c r="V13" s="93" t="s">
        <v>128</v>
      </c>
      <c r="W13" s="94">
        <v>2000</v>
      </c>
      <c r="X13" s="94">
        <v>2</v>
      </c>
      <c r="Z13"/>
      <c r="AA13"/>
      <c r="AB13"/>
      <c r="AC13" t="s">
        <v>91</v>
      </c>
      <c r="AD13">
        <v>4771.9799999999996</v>
      </c>
      <c r="AE13"/>
      <c r="AF13" t="s">
        <v>92</v>
      </c>
      <c r="AG13">
        <v>11.34</v>
      </c>
      <c r="AH13"/>
    </row>
    <row r="14" spans="1:34" x14ac:dyDescent="0.25">
      <c r="V14" t="s">
        <v>92</v>
      </c>
      <c r="W14">
        <v>11.34</v>
      </c>
      <c r="X14">
        <v>1</v>
      </c>
      <c r="Z14"/>
      <c r="AA14"/>
      <c r="AB14"/>
      <c r="AC14" t="s">
        <v>134</v>
      </c>
      <c r="AD14">
        <v>1000</v>
      </c>
      <c r="AE14"/>
      <c r="AF14" t="s">
        <v>93</v>
      </c>
      <c r="AG14">
        <v>24319.360000000001</v>
      </c>
      <c r="AH14"/>
    </row>
    <row r="15" spans="1:34" x14ac:dyDescent="0.25">
      <c r="V15" t="s">
        <v>93</v>
      </c>
      <c r="W15">
        <v>24319.360000000001</v>
      </c>
      <c r="X15">
        <v>32</v>
      </c>
      <c r="Z15"/>
      <c r="AA15"/>
      <c r="AB15"/>
      <c r="AC15" t="s">
        <v>38</v>
      </c>
      <c r="AD15">
        <v>814.62</v>
      </c>
      <c r="AE15"/>
      <c r="AF15" t="s">
        <v>94</v>
      </c>
      <c r="AG15">
        <v>4800</v>
      </c>
      <c r="AH15"/>
    </row>
    <row r="16" spans="1:34" x14ac:dyDescent="0.25">
      <c r="V16" t="s">
        <v>94</v>
      </c>
      <c r="W16">
        <v>4800</v>
      </c>
      <c r="X16">
        <v>20</v>
      </c>
      <c r="Z16"/>
      <c r="AA16"/>
      <c r="AB16"/>
      <c r="AC16" t="s">
        <v>95</v>
      </c>
      <c r="AD16">
        <v>1938.3500000000001</v>
      </c>
      <c r="AE16"/>
      <c r="AF16" t="s">
        <v>46</v>
      </c>
      <c r="AG16">
        <v>161400</v>
      </c>
      <c r="AH16"/>
    </row>
    <row r="17" spans="22:34" x14ac:dyDescent="0.25">
      <c r="V17" t="s">
        <v>46</v>
      </c>
      <c r="W17">
        <v>161400</v>
      </c>
      <c r="X17">
        <v>2</v>
      </c>
      <c r="Z17"/>
      <c r="AA17"/>
      <c r="AB17"/>
      <c r="AC17" t="s">
        <v>89</v>
      </c>
      <c r="AD17">
        <v>301967.01999999996</v>
      </c>
      <c r="AE17"/>
      <c r="AF17" t="s">
        <v>129</v>
      </c>
      <c r="AG17">
        <v>210</v>
      </c>
      <c r="AH17"/>
    </row>
    <row r="18" spans="22:34" x14ac:dyDescent="0.25">
      <c r="V18" t="s">
        <v>129</v>
      </c>
      <c r="W18">
        <v>210</v>
      </c>
      <c r="X18">
        <v>6</v>
      </c>
      <c r="Z18"/>
      <c r="AA18"/>
      <c r="AB18"/>
      <c r="AC18"/>
      <c r="AD18"/>
      <c r="AE18"/>
      <c r="AF18" t="s">
        <v>130</v>
      </c>
      <c r="AG18">
        <v>435</v>
      </c>
      <c r="AH18"/>
    </row>
    <row r="19" spans="22:34" x14ac:dyDescent="0.25">
      <c r="V19" t="s">
        <v>130</v>
      </c>
      <c r="W19">
        <v>435</v>
      </c>
      <c r="X19">
        <v>3</v>
      </c>
      <c r="Z19"/>
      <c r="AA19"/>
      <c r="AF19" t="s">
        <v>96</v>
      </c>
      <c r="AG19">
        <v>18345.32</v>
      </c>
    </row>
    <row r="20" spans="22:34" x14ac:dyDescent="0.25">
      <c r="V20" t="s">
        <v>96</v>
      </c>
      <c r="W20">
        <v>18345.32</v>
      </c>
      <c r="X20">
        <v>10</v>
      </c>
      <c r="Z20"/>
      <c r="AA20"/>
      <c r="AF20" t="s">
        <v>97</v>
      </c>
      <c r="AG20">
        <v>4312</v>
      </c>
    </row>
    <row r="21" spans="22:34" x14ac:dyDescent="0.25">
      <c r="V21" t="s">
        <v>97</v>
      </c>
      <c r="W21">
        <v>4312</v>
      </c>
      <c r="X21">
        <v>8</v>
      </c>
      <c r="Z21"/>
      <c r="AA21"/>
      <c r="AF21" t="s">
        <v>47</v>
      </c>
      <c r="AG21">
        <v>855.59999999999991</v>
      </c>
    </row>
    <row r="22" spans="22:34" x14ac:dyDescent="0.25">
      <c r="V22" t="s">
        <v>47</v>
      </c>
      <c r="W22">
        <v>855.59999999999991</v>
      </c>
      <c r="X22">
        <v>4</v>
      </c>
      <c r="Z22"/>
      <c r="AA22"/>
      <c r="AF22" t="s">
        <v>98</v>
      </c>
      <c r="AG22">
        <v>3994.9300000000003</v>
      </c>
    </row>
    <row r="23" spans="22:34" x14ac:dyDescent="0.25">
      <c r="V23" t="s">
        <v>98</v>
      </c>
      <c r="W23">
        <v>3994.9300000000003</v>
      </c>
      <c r="X23">
        <v>2</v>
      </c>
      <c r="Z23"/>
      <c r="AA23"/>
      <c r="AF23" t="s">
        <v>99</v>
      </c>
      <c r="AG23">
        <v>26499.98</v>
      </c>
    </row>
    <row r="24" spans="22:34" x14ac:dyDescent="0.25">
      <c r="V24" t="s">
        <v>99</v>
      </c>
      <c r="W24">
        <v>26499.98</v>
      </c>
      <c r="X24">
        <v>8</v>
      </c>
      <c r="Z24"/>
      <c r="AA24"/>
      <c r="AF24" t="s">
        <v>100</v>
      </c>
      <c r="AG24">
        <v>47.91</v>
      </c>
    </row>
    <row r="25" spans="22:34" x14ac:dyDescent="0.25">
      <c r="V25" t="s">
        <v>100</v>
      </c>
      <c r="W25">
        <v>47.91</v>
      </c>
      <c r="X25">
        <v>2</v>
      </c>
      <c r="Z25"/>
      <c r="AA25"/>
      <c r="AF25" t="s">
        <v>101</v>
      </c>
      <c r="AG25">
        <v>2646.32</v>
      </c>
    </row>
    <row r="26" spans="22:34" x14ac:dyDescent="0.25">
      <c r="V26" t="s">
        <v>101</v>
      </c>
      <c r="W26">
        <v>2646.32</v>
      </c>
      <c r="X26">
        <v>1</v>
      </c>
      <c r="AF26" t="s">
        <v>102</v>
      </c>
      <c r="AG26">
        <v>3660</v>
      </c>
    </row>
    <row r="27" spans="22:34" x14ac:dyDescent="0.25">
      <c r="V27" t="s">
        <v>102</v>
      </c>
      <c r="W27">
        <v>3660</v>
      </c>
      <c r="X27">
        <v>2</v>
      </c>
      <c r="AF27" t="s">
        <v>89</v>
      </c>
      <c r="AG27">
        <v>301967.01999999996</v>
      </c>
    </row>
    <row r="28" spans="22:34" x14ac:dyDescent="0.25">
      <c r="V28" t="s">
        <v>89</v>
      </c>
      <c r="W28">
        <v>301967.01999999996</v>
      </c>
      <c r="X28">
        <v>193</v>
      </c>
      <c r="AF28"/>
      <c r="AG28"/>
    </row>
    <row r="29" spans="22:34" x14ac:dyDescent="0.25">
      <c r="V29"/>
      <c r="W29"/>
      <c r="X29"/>
      <c r="AF29"/>
      <c r="AG29"/>
    </row>
    <row r="30" spans="22:34" x14ac:dyDescent="0.25">
      <c r="V30"/>
      <c r="W30"/>
      <c r="X30"/>
      <c r="AF30"/>
      <c r="AG30"/>
    </row>
    <row r="31" spans="22:34" x14ac:dyDescent="0.25">
      <c r="V31"/>
      <c r="W31"/>
      <c r="X31"/>
      <c r="AF31"/>
      <c r="AG31"/>
    </row>
    <row r="32" spans="22:34" x14ac:dyDescent="0.25">
      <c r="V32"/>
      <c r="W32"/>
      <c r="X32"/>
      <c r="AF32"/>
      <c r="AG32"/>
    </row>
    <row r="33" spans="22:33" x14ac:dyDescent="0.25">
      <c r="V33"/>
      <c r="W33"/>
      <c r="X33"/>
      <c r="AF33"/>
      <c r="AG33"/>
    </row>
    <row r="34" spans="22:33" x14ac:dyDescent="0.25">
      <c r="V34"/>
      <c r="W34"/>
      <c r="X34"/>
      <c r="AF34"/>
      <c r="AG34"/>
    </row>
    <row r="35" spans="22:33" x14ac:dyDescent="0.25">
      <c r="V35"/>
      <c r="W35"/>
      <c r="X35"/>
      <c r="AF35"/>
      <c r="AG35"/>
    </row>
    <row r="36" spans="22:33" x14ac:dyDescent="0.25">
      <c r="V36"/>
      <c r="W36"/>
      <c r="X36"/>
      <c r="AF36"/>
      <c r="AG36"/>
    </row>
    <row r="37" spans="22:33" x14ac:dyDescent="0.25">
      <c r="V37"/>
      <c r="W37"/>
      <c r="X37"/>
      <c r="AF37"/>
      <c r="AG37"/>
    </row>
    <row r="38" spans="22:33" x14ac:dyDescent="0.25">
      <c r="V38"/>
      <c r="W38"/>
      <c r="X38"/>
      <c r="AF38"/>
      <c r="AG38"/>
    </row>
    <row r="39" spans="22:33" x14ac:dyDescent="0.25">
      <c r="V39"/>
      <c r="W39"/>
      <c r="X39"/>
    </row>
    <row r="40" spans="22:33" x14ac:dyDescent="0.25">
      <c r="V40"/>
      <c r="W40"/>
      <c r="X40"/>
    </row>
    <row r="41" spans="22:33" x14ac:dyDescent="0.25">
      <c r="V41"/>
      <c r="W41"/>
      <c r="X41"/>
    </row>
    <row r="42" spans="22:33" x14ac:dyDescent="0.25">
      <c r="V42"/>
      <c r="W42"/>
      <c r="X42"/>
    </row>
    <row r="43" spans="22:33" x14ac:dyDescent="0.25">
      <c r="V43"/>
      <c r="W43"/>
      <c r="X43"/>
    </row>
    <row r="44" spans="22:33" x14ac:dyDescent="0.25">
      <c r="V44"/>
      <c r="W44"/>
      <c r="X44"/>
    </row>
    <row r="45" spans="22:33" x14ac:dyDescent="0.25">
      <c r="V45"/>
      <c r="W45"/>
      <c r="X45"/>
    </row>
    <row r="46" spans="22:33" x14ac:dyDescent="0.25">
      <c r="V46"/>
      <c r="W46"/>
      <c r="X46"/>
    </row>
    <row r="47" spans="22:33" x14ac:dyDescent="0.25">
      <c r="V47"/>
      <c r="W47"/>
      <c r="X47"/>
    </row>
    <row r="48" spans="22:33" x14ac:dyDescent="0.25">
      <c r="V48"/>
      <c r="W48"/>
      <c r="X48"/>
    </row>
    <row r="49" spans="1:24" x14ac:dyDescent="0.25">
      <c r="V49"/>
      <c r="W49"/>
      <c r="X49"/>
    </row>
    <row r="50" spans="1:24" x14ac:dyDescent="0.25">
      <c r="V50"/>
      <c r="W50"/>
      <c r="X50"/>
    </row>
    <row r="51" spans="1:24" x14ac:dyDescent="0.25">
      <c r="V51"/>
      <c r="W51"/>
      <c r="X51"/>
    </row>
    <row r="52" spans="1:24" x14ac:dyDescent="0.25">
      <c r="V52"/>
      <c r="W52"/>
      <c r="X52"/>
    </row>
    <row r="53" spans="1:24" x14ac:dyDescent="0.25">
      <c r="V53"/>
      <c r="W53"/>
      <c r="X53"/>
    </row>
    <row r="54" spans="1:24" x14ac:dyDescent="0.25">
      <c r="V54"/>
      <c r="W54"/>
      <c r="X54"/>
    </row>
    <row r="55" spans="1:24" x14ac:dyDescent="0.25">
      <c r="V55"/>
      <c r="W55"/>
      <c r="X55"/>
    </row>
    <row r="60" spans="1:24" x14ac:dyDescent="0.25">
      <c r="A60" s="1"/>
      <c r="B60" s="1"/>
      <c r="C60" s="1"/>
      <c r="D60" s="1"/>
      <c r="E60" s="1"/>
      <c r="F60" s="1"/>
      <c r="G60" s="1"/>
      <c r="H60" s="1"/>
      <c r="I60" s="1"/>
      <c r="J60" s="83"/>
      <c r="K60" s="83"/>
    </row>
  </sheetData>
  <dataValidations count="2">
    <dataValidation type="list" allowBlank="1" showInputMessage="1" showErrorMessage="1" sqref="G1" xr:uid="{00000000-0002-0000-0200-000000000000}">
      <formula1>"Vert,Bleu,Jaune,Rouge,Orange"</formula1>
    </dataValidation>
    <dataValidation type="date" operator="greaterThan" allowBlank="1" showInputMessage="1" showErrorMessage="1" errorTitle="&quot;Erreur de saisie&quot;" error="&quot;Merci de bien vouloir spécifier un format de date correct (JJ/MM/AAAA).&quot;" sqref="I1:I2" xr:uid="{00000000-0002-0000-0200-000001000000}">
      <formula1>2</formula1>
    </dataValidation>
  </dataValidations>
  <pageMargins left="0.7" right="0.7" top="0.75" bottom="0.75" header="0.3" footer="0.3"/>
  <pageSetup paperSize="9" orientation="portrait" verticalDpi="0"/>
  <drawing r:id="rId5"/>
  <legacyDrawing r:id="rId6"/>
  <extLst>
    <ext xmlns:x14="http://schemas.microsoft.com/office/spreadsheetml/2009/9/main" uri="{A8765BA9-456A-4dab-B4F3-ACF838C121DE}">
      <x14:slicerList>
        <x14:slicer r:id="rId7"/>
      </x14:slicerList>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9"/>
  <sheetViews>
    <sheetView showGridLines="0" zoomScale="70" zoomScaleNormal="70" zoomScalePageLayoutView="70" workbookViewId="0">
      <selection activeCell="R1" sqref="R1:S3"/>
    </sheetView>
  </sheetViews>
  <sheetFormatPr baseColWidth="10" defaultColWidth="10.85546875" defaultRowHeight="15" x14ac:dyDescent="0.25"/>
  <cols>
    <col min="1" max="7" width="10.85546875" style="2"/>
    <col min="8" max="8" width="15.7109375" style="2" customWidth="1"/>
    <col min="9" max="9" width="10.42578125" style="2" customWidth="1"/>
    <col min="10" max="10" width="21" style="2" bestFit="1" customWidth="1"/>
    <col min="11" max="11" width="12.42578125" style="2" bestFit="1" customWidth="1"/>
    <col min="12" max="12" width="7.7109375" style="2" bestFit="1" customWidth="1"/>
    <col min="13" max="13" width="6.85546875" style="2" bestFit="1" customWidth="1"/>
    <col min="14" max="14" width="7.140625" style="2" bestFit="1" customWidth="1"/>
    <col min="15" max="15" width="7.42578125" style="2" bestFit="1" customWidth="1"/>
    <col min="16" max="16" width="12.42578125" style="2" customWidth="1"/>
    <col min="17" max="17" width="7.42578125" style="2" customWidth="1"/>
    <col min="18" max="18" width="22.140625" style="2" customWidth="1"/>
    <col min="19" max="19" width="34.42578125" style="2" customWidth="1"/>
    <col min="20" max="20" width="28.85546875" style="2" customWidth="1"/>
    <col min="21" max="21" width="21.28515625" style="2" customWidth="1"/>
    <col min="22" max="16384" width="10.85546875" style="2"/>
  </cols>
  <sheetData>
    <row r="1" spans="1:22" ht="15" customHeight="1" x14ac:dyDescent="0.25">
      <c r="A1" s="123" t="s">
        <v>142</v>
      </c>
      <c r="B1" s="123"/>
      <c r="C1" s="123"/>
      <c r="D1" s="124" t="s">
        <v>0</v>
      </c>
      <c r="E1" s="124"/>
      <c r="F1" s="124"/>
      <c r="G1" s="124"/>
      <c r="H1" s="127" t="s">
        <v>146</v>
      </c>
      <c r="I1" s="127"/>
      <c r="J1" s="127"/>
      <c r="K1" s="124" t="s">
        <v>0</v>
      </c>
      <c r="L1" s="124"/>
      <c r="M1" s="124"/>
      <c r="N1" s="127" t="s">
        <v>147</v>
      </c>
      <c r="O1" s="127"/>
      <c r="P1" s="124" t="s">
        <v>0</v>
      </c>
      <c r="Q1" s="124"/>
      <c r="R1" s="127" t="s">
        <v>148</v>
      </c>
      <c r="S1" s="127"/>
      <c r="T1" s="124" t="s">
        <v>65</v>
      </c>
      <c r="U1" s="124"/>
      <c r="V1" s="6">
        <f>T1-1</f>
        <v>2016</v>
      </c>
    </row>
    <row r="2" spans="1:22" ht="15" customHeight="1" x14ac:dyDescent="0.25">
      <c r="A2" s="123"/>
      <c r="B2" s="123"/>
      <c r="C2" s="123"/>
      <c r="D2" s="124"/>
      <c r="E2" s="124"/>
      <c r="F2" s="124"/>
      <c r="G2" s="124"/>
      <c r="H2" s="127"/>
      <c r="I2" s="127"/>
      <c r="J2" s="127"/>
      <c r="K2" s="124"/>
      <c r="L2" s="124"/>
      <c r="M2" s="124"/>
      <c r="N2" s="127"/>
      <c r="O2" s="127"/>
      <c r="P2" s="124"/>
      <c r="Q2" s="124"/>
      <c r="R2" s="127"/>
      <c r="S2" s="127"/>
      <c r="T2" s="124"/>
      <c r="U2" s="124"/>
      <c r="V2" s="7"/>
    </row>
    <row r="3" spans="1:22" ht="15.75" customHeight="1" x14ac:dyDescent="0.25">
      <c r="A3" s="123"/>
      <c r="B3" s="123"/>
      <c r="C3" s="123"/>
      <c r="D3" s="124"/>
      <c r="E3" s="124"/>
      <c r="F3" s="124"/>
      <c r="G3" s="124"/>
      <c r="H3" s="127"/>
      <c r="I3" s="127"/>
      <c r="J3" s="127"/>
      <c r="K3" s="124"/>
      <c r="L3" s="124"/>
      <c r="M3" s="124"/>
      <c r="N3" s="127"/>
      <c r="O3" s="127"/>
      <c r="P3" s="124"/>
      <c r="Q3" s="124"/>
      <c r="R3" s="127"/>
      <c r="S3" s="127"/>
      <c r="T3" s="124"/>
      <c r="U3" s="124"/>
    </row>
    <row r="4" spans="1:22" ht="17.100000000000001" customHeight="1" x14ac:dyDescent="0.25">
      <c r="A4" s="2" t="str">
        <f>_xll.Assistant.XL.RIK_AG("INF12_0_0_0_0_0_0_D=0x0;INF01@E=0,S=1083,G=0,T=0_0,P=-1@E=1,S=1140@E=0,S=1017|1035,G=0,T=0_0,P=-1@@R=A,S=1118,V=Facture..Facture comptabilisée:R=B,S=1163,V={0}:R=C,S=1203,V=OUI:R=D,S=1083,V={1}:R=E,S=1080,V={2}:R=F,S=100"&amp;"2|1002,V={3}:",$K$1,$P$1,$T$1,$D$1)</f>
        <v/>
      </c>
      <c r="P4" s="2" t="str">
        <f>_xll.Assistant.XL.RIK_AG("INF12_0_3_0_0_0_0_D=0x0;INF01@E=0,S=1002|1022,G=0,T=0_0,P=-1@E=1,S=1165@@@R=A,S=1163,V={0}:R=B,S=1002|1002,V={1}:R=C,S=1083,V={2}:R=D,S=1080,V={3}:R=A,S=1203,V=OUI:",$K$1,$D$1,$P$1,$T$1)</f>
        <v/>
      </c>
    </row>
    <row r="5" spans="1:22" ht="17.100000000000001" customHeight="1" x14ac:dyDescent="0.25"/>
    <row r="6" spans="1:22" ht="17.100000000000001" customHeight="1" x14ac:dyDescent="0.25"/>
    <row r="7" spans="1:22" ht="17.100000000000001" customHeight="1" x14ac:dyDescent="0.25"/>
    <row r="8" spans="1:22" ht="17.100000000000001" customHeight="1" x14ac:dyDescent="0.25"/>
    <row r="9" spans="1:22" ht="17.100000000000001" customHeight="1" x14ac:dyDescent="0.25"/>
    <row r="10" spans="1:22" ht="17.100000000000001" customHeight="1" x14ac:dyDescent="0.25"/>
    <row r="11" spans="1:22" ht="17.100000000000001" customHeight="1" x14ac:dyDescent="0.25"/>
    <row r="12" spans="1:22" ht="17.100000000000001" customHeight="1" x14ac:dyDescent="0.25"/>
    <row r="13" spans="1:22" ht="17.100000000000001" customHeight="1" x14ac:dyDescent="0.25"/>
    <row r="14" spans="1:22" ht="17.100000000000001" customHeight="1" x14ac:dyDescent="0.25"/>
    <row r="15" spans="1:22" ht="17.100000000000001" customHeight="1" x14ac:dyDescent="0.25"/>
    <row r="16" spans="1:22" ht="17.100000000000001" customHeight="1" x14ac:dyDescent="0.25"/>
    <row r="17" spans="1:22" ht="17.100000000000001" customHeight="1" x14ac:dyDescent="0.25"/>
    <row r="18" spans="1:22" ht="17.100000000000001" customHeight="1" x14ac:dyDescent="0.25"/>
    <row r="19" spans="1:22" ht="17.100000000000001" customHeight="1" x14ac:dyDescent="0.25"/>
    <row r="20" spans="1:22" ht="15" customHeight="1" x14ac:dyDescent="0.25">
      <c r="A20" s="126" t="s">
        <v>171</v>
      </c>
      <c r="B20" s="126"/>
      <c r="C20" s="126"/>
      <c r="D20" s="126"/>
      <c r="E20" s="126"/>
      <c r="F20" s="126"/>
      <c r="G20" s="126"/>
      <c r="H20" s="126"/>
      <c r="I20" s="126"/>
      <c r="J20" s="126"/>
      <c r="K20" s="126"/>
      <c r="L20" s="126"/>
      <c r="M20" s="126"/>
      <c r="N20" s="126"/>
      <c r="O20" s="126"/>
      <c r="P20" s="126" t="s">
        <v>172</v>
      </c>
      <c r="Q20" s="126"/>
      <c r="R20" s="126"/>
      <c r="S20" s="126"/>
      <c r="T20" s="126"/>
      <c r="U20" s="126"/>
    </row>
    <row r="21" spans="1:22" ht="15" customHeight="1" x14ac:dyDescent="0.25">
      <c r="A21" s="126"/>
      <c r="B21" s="126"/>
      <c r="C21" s="126"/>
      <c r="D21" s="126"/>
      <c r="E21" s="126"/>
      <c r="F21" s="126"/>
      <c r="G21" s="126"/>
      <c r="H21" s="126"/>
      <c r="I21" s="126"/>
      <c r="J21" s="126"/>
      <c r="K21" s="126"/>
      <c r="L21" s="126"/>
      <c r="M21" s="126"/>
      <c r="N21" s="126"/>
      <c r="O21" s="126"/>
      <c r="P21" s="126"/>
      <c r="Q21" s="126"/>
      <c r="R21" s="126"/>
      <c r="S21" s="126"/>
      <c r="T21" s="126"/>
      <c r="U21" s="126"/>
    </row>
    <row r="22" spans="1:22" ht="15" customHeight="1" x14ac:dyDescent="0.25">
      <c r="A22" s="126"/>
      <c r="B22" s="126"/>
      <c r="C22" s="126"/>
      <c r="D22" s="126"/>
      <c r="E22" s="126"/>
      <c r="F22" s="126"/>
      <c r="G22" s="126"/>
      <c r="H22" s="126"/>
      <c r="I22" s="126"/>
      <c r="J22" s="126"/>
      <c r="K22" s="126"/>
      <c r="L22" s="126"/>
      <c r="M22" s="126"/>
      <c r="N22" s="126"/>
      <c r="O22" s="126"/>
      <c r="P22" s="126"/>
      <c r="Q22" s="126"/>
      <c r="R22" s="126"/>
      <c r="S22" s="126"/>
      <c r="T22" s="126"/>
      <c r="U22" s="126"/>
    </row>
    <row r="23" spans="1:22" x14ac:dyDescent="0.25">
      <c r="A23" s="128">
        <f>_xll.Assistant.XL.RIK_AC("INF12__;INF01@E=1,S=1140,G=0,T=0,P=0:@R=A,S=1163,V={0}:R=B,S=1118,V=Facture..Facture comptabilisée:R=C,S=1002|1002,V={1}:R=D,S=1080,V={2}:R=E,S=1083,V={3}:R=F,S=1203,V=OUI:",$K$1,$D$1,$T$1,$P$1)</f>
        <v>71718.47</v>
      </c>
      <c r="B23" s="128"/>
      <c r="C23" s="128"/>
      <c r="D23" s="128"/>
      <c r="E23" s="3"/>
      <c r="F23" s="3"/>
      <c r="G23" s="3"/>
      <c r="H23" s="8"/>
      <c r="J23" s="3" t="str">
        <f>_xll.Assistant.XL.RIK_SR("INF12__0_D=5x7_O=1_0_0_0_0_0-1;INF01@E=0,S=1002|1022,G=1,T=0_0,P=4_Autres,C=2,L=Statistique 1@E=0,S=1145,G=1,T=1_1,P=7_Autres,C=2,L=Représentant@E=1,S=1165,L=Qté Vendues,O=NF='Nombre',CF=TC='2'_TO='1'_V='10'_B='1'_U='0'_"&amp;"I='0'_FC='#4169E1'_BC='#FFFFFF'_Br=[]_BrS='0'_BrC='#FFFFFF'@R=A,S=1203,V=OUI:R=B,S=1163,V={0}:R=C,S=1002|1002,V={1}:R=D,S=1080,V={2}:R=E,S=1083,V={3}:R=F,S=1118,V=Facture..Facture comptabilisée:",$K$1,$D$1,$T$1,$P$1)</f>
        <v/>
      </c>
      <c r="P23" s="3"/>
      <c r="Q23" s="9"/>
      <c r="R23" s="3" t="str">
        <f>_xll.Assistant.XL.RIK_AL("INF12__2_0_1,F=B='1',U='0',I='0',FN='Calibri',FS='10',FC='#FFFFFF',BC='#474747',AH='1',AV='1',Br=[$top-$bottom],BrS='1',BrC='#778899'_0,C=Total,F=B='1',U='0',I='0',FN='Calibri',FS='10',FC='#000000',BC='#FFFFFF',AH='1',AV"&amp;"='1',Br=[$top-$bottom],BrS='1',BrC='#778899'_10,F,N_0_0_1_D=8x3;INF01@E=0,S=1074,G=0,T=0,P=0,O=NF='Texte'_B='0'_U='0'_I='0'_FN='Calibri'_FS='10'_FC='#000000'_BC='#FFFFFF'_AH='1'_AV='1'_Br=[]_BrS='0'_BrC='#FFFFFF'_WpT='0'"&amp;":E=0,S=1086,G=0,T=0,P=0,O=NF='Date'_B='0'_U='0'_I='0'_FN='Calibri'_FS='10'_FC='#000000'_BC='#FFFFFF'_AH='1'_AV='1'_Br=[]_BrS='0'_BrC='#FFFFFF'_WpT='0':E=1,S=1140,G=0,T=1,P=1,O=NF='Nombre'_B='0'_U='0'_I='0'_FN='Calibri'_F"&amp;"S='10'_FC='#000000'_BC='#FFFFFF'_AH='3'_AV='1'_Br=[]_BrS='0'_BrC='#FFFFFF'_WpT='0':@R=A,S=1163,V={0}:R=B,S=1118,V=Facture..Facture comptabilisée:R=C,S=1080,V={1}:R=D,S=1083,V={2}:R=E,S=1002|1002,V={3}:",$K$1,$T$1,$P$1,$D$1)</f>
        <v/>
      </c>
      <c r="S23" s="3"/>
      <c r="T23" s="3"/>
      <c r="U23" s="3"/>
      <c r="V23" s="10"/>
    </row>
    <row r="24" spans="1:22" x14ac:dyDescent="0.25">
      <c r="A24" s="128"/>
      <c r="B24" s="128"/>
      <c r="C24" s="128"/>
      <c r="D24" s="128"/>
      <c r="E24" s="3" t="str">
        <f>_xll.Assistant.XL.RIK_GAUGE("Type=3;Style=5;Val={0};Min=-50;Max=200;SafeValue=20;CriticalValue=100;Colors=71-71-71:71-71-71:1-184-190;Position=100:100",E$33)</f>
        <v/>
      </c>
      <c r="F24" s="3"/>
      <c r="G24" s="3"/>
      <c r="H24" s="8"/>
      <c r="P24" s="3"/>
      <c r="Q24" s="9"/>
      <c r="R24" s="11" t="s">
        <v>4</v>
      </c>
      <c r="S24" s="11" t="s">
        <v>2</v>
      </c>
      <c r="T24" s="11" t="s">
        <v>3</v>
      </c>
      <c r="U24" s="3"/>
      <c r="V24" s="10"/>
    </row>
    <row r="25" spans="1:22" x14ac:dyDescent="0.25">
      <c r="A25" s="128"/>
      <c r="B25" s="128"/>
      <c r="C25" s="128"/>
      <c r="D25" s="128"/>
      <c r="E25" s="3"/>
      <c r="F25" s="3"/>
      <c r="G25" s="3"/>
      <c r="H25" s="8"/>
      <c r="J25"/>
      <c r="K25" s="12" t="s">
        <v>5</v>
      </c>
      <c r="L25"/>
      <c r="M25"/>
      <c r="N25"/>
      <c r="O25"/>
      <c r="P25"/>
      <c r="Q25" s="9"/>
      <c r="R25" s="4" t="s">
        <v>29</v>
      </c>
      <c r="S25" s="86">
        <v>42763</v>
      </c>
      <c r="T25" s="5">
        <v>26499.98</v>
      </c>
      <c r="U25" s="3"/>
      <c r="V25" s="88"/>
    </row>
    <row r="26" spans="1:22" x14ac:dyDescent="0.25">
      <c r="A26" s="128"/>
      <c r="B26" s="128"/>
      <c r="C26" s="128"/>
      <c r="D26" s="128"/>
      <c r="E26" s="3"/>
      <c r="F26" s="3"/>
      <c r="G26" s="3"/>
      <c r="H26" s="8"/>
      <c r="J26" s="12" t="s">
        <v>6</v>
      </c>
      <c r="K26" s="13" t="s">
        <v>69</v>
      </c>
      <c r="L26" s="13" t="s">
        <v>70</v>
      </c>
      <c r="M26" s="13" t="s">
        <v>71</v>
      </c>
      <c r="N26" s="13" t="s">
        <v>72</v>
      </c>
      <c r="O26" s="13" t="s">
        <v>73</v>
      </c>
      <c r="P26" s="14" t="s">
        <v>7</v>
      </c>
      <c r="Q26" s="9"/>
      <c r="R26" s="4" t="s">
        <v>26</v>
      </c>
      <c r="S26" s="86">
        <v>42747</v>
      </c>
      <c r="T26" s="5">
        <v>19240</v>
      </c>
      <c r="U26" s="3"/>
      <c r="V26" s="10"/>
    </row>
    <row r="27" spans="1:22" x14ac:dyDescent="0.25">
      <c r="A27" s="128"/>
      <c r="B27" s="128"/>
      <c r="C27" s="128"/>
      <c r="D27" s="128"/>
      <c r="E27" s="3"/>
      <c r="F27" s="3"/>
      <c r="G27" s="3"/>
      <c r="H27" s="8"/>
      <c r="J27" s="15" t="s">
        <v>74</v>
      </c>
      <c r="K27" s="87">
        <v>0</v>
      </c>
      <c r="L27" s="87">
        <v>26</v>
      </c>
      <c r="M27" s="87">
        <v>7</v>
      </c>
      <c r="N27" s="87">
        <v>0</v>
      </c>
      <c r="O27" s="87">
        <v>0</v>
      </c>
      <c r="P27" s="16">
        <v>33</v>
      </c>
      <c r="Q27" s="9"/>
      <c r="R27" s="4" t="s">
        <v>42</v>
      </c>
      <c r="S27" s="86">
        <v>42750</v>
      </c>
      <c r="T27" s="5">
        <v>18345.32</v>
      </c>
      <c r="U27" s="3"/>
      <c r="V27" s="10"/>
    </row>
    <row r="28" spans="1:22" x14ac:dyDescent="0.25">
      <c r="A28" s="128"/>
      <c r="B28" s="128"/>
      <c r="C28" s="128"/>
      <c r="D28" s="128"/>
      <c r="E28" s="3"/>
      <c r="F28" s="3"/>
      <c r="G28" s="3"/>
      <c r="H28" s="8"/>
      <c r="J28" s="15" t="s">
        <v>75</v>
      </c>
      <c r="K28" s="87">
        <v>8</v>
      </c>
      <c r="L28" s="87">
        <v>4</v>
      </c>
      <c r="M28" s="87">
        <v>0</v>
      </c>
      <c r="N28" s="87">
        <v>0</v>
      </c>
      <c r="O28" s="87">
        <v>0</v>
      </c>
      <c r="P28" s="16">
        <v>12</v>
      </c>
      <c r="Q28" s="9"/>
      <c r="R28" s="4" t="s">
        <v>36</v>
      </c>
      <c r="S28" s="86">
        <v>42788</v>
      </c>
      <c r="T28" s="5">
        <v>4692.29</v>
      </c>
      <c r="U28" s="3"/>
      <c r="V28" s="10"/>
    </row>
    <row r="29" spans="1:22" x14ac:dyDescent="0.25">
      <c r="A29" s="128"/>
      <c r="B29" s="128"/>
      <c r="C29" s="128"/>
      <c r="D29" s="128"/>
      <c r="E29" s="3"/>
      <c r="F29" s="3"/>
      <c r="G29" s="3"/>
      <c r="H29" s="8"/>
      <c r="J29" s="15" t="s">
        <v>76</v>
      </c>
      <c r="K29" s="87">
        <v>0</v>
      </c>
      <c r="L29" s="87">
        <v>0</v>
      </c>
      <c r="M29" s="87">
        <v>0</v>
      </c>
      <c r="N29" s="87">
        <v>1</v>
      </c>
      <c r="O29" s="87">
        <v>10</v>
      </c>
      <c r="P29" s="16">
        <v>11</v>
      </c>
      <c r="Q29" s="9"/>
      <c r="R29" s="4" t="s">
        <v>32</v>
      </c>
      <c r="S29" s="86">
        <v>42781</v>
      </c>
      <c r="T29" s="5">
        <v>1760.88</v>
      </c>
      <c r="U29" s="3"/>
      <c r="V29" s="10"/>
    </row>
    <row r="30" spans="1:22" x14ac:dyDescent="0.25">
      <c r="A30" s="128"/>
      <c r="B30" s="128"/>
      <c r="C30" s="128"/>
      <c r="D30" s="128"/>
      <c r="E30" s="3"/>
      <c r="F30" s="3"/>
      <c r="G30" s="3"/>
      <c r="H30" s="8"/>
      <c r="J30"/>
      <c r="K30"/>
      <c r="L30"/>
      <c r="M30"/>
      <c r="N30"/>
      <c r="O30"/>
      <c r="P30"/>
      <c r="Q30" s="9"/>
      <c r="R30" s="4" t="s">
        <v>23</v>
      </c>
      <c r="S30" s="86">
        <v>42765</v>
      </c>
      <c r="T30" s="5">
        <v>590</v>
      </c>
      <c r="U30" s="3"/>
      <c r="V30" s="10"/>
    </row>
    <row r="31" spans="1:22" x14ac:dyDescent="0.25">
      <c r="A31" s="128"/>
      <c r="B31" s="128"/>
      <c r="C31" s="128"/>
      <c r="D31" s="128"/>
      <c r="E31" s="3"/>
      <c r="F31" s="3"/>
      <c r="G31" s="3"/>
      <c r="H31" s="8"/>
      <c r="J31"/>
      <c r="K31"/>
      <c r="L31"/>
      <c r="M31"/>
      <c r="N31"/>
      <c r="O31"/>
      <c r="P31" s="3"/>
      <c r="Q31" s="9"/>
      <c r="R31" s="4" t="s">
        <v>39</v>
      </c>
      <c r="S31" s="86">
        <v>42765</v>
      </c>
      <c r="T31" s="5">
        <v>590</v>
      </c>
      <c r="U31" s="3"/>
      <c r="V31" s="10"/>
    </row>
    <row r="32" spans="1:22" x14ac:dyDescent="0.25">
      <c r="A32" s="128"/>
      <c r="B32" s="128"/>
      <c r="C32" s="128"/>
      <c r="D32" s="128"/>
      <c r="E32" s="3"/>
      <c r="F32" s="3"/>
      <c r="G32" s="3"/>
      <c r="H32" s="8"/>
      <c r="J32"/>
      <c r="K32"/>
      <c r="L32"/>
      <c r="M32"/>
      <c r="N32"/>
      <c r="O32"/>
      <c r="P32" s="3"/>
      <c r="Q32" s="9"/>
      <c r="R32" s="74"/>
      <c r="S32" s="82"/>
      <c r="T32" s="75"/>
      <c r="U32" s="3"/>
      <c r="V32" s="10"/>
    </row>
    <row r="33" spans="1:22" x14ac:dyDescent="0.25">
      <c r="A33" s="129">
        <f>_xll.Assistant.XL.RIK_AC("INF12__;INF01@E=1,S=1140,G=0,T=0,P=0:@R=A,S=1163,V={0}:R=B,S=1118,V=Facture..Facture comptabilisée:R=C,S=1002|1002,V={1}:R=D,S=1080,V={2}:R=E,S=1083,V={3}:R=F,S=1203,V=OUI:",$K$1,$D$1,$V$1,$P$1)</f>
        <v>0</v>
      </c>
      <c r="B33" s="129"/>
      <c r="C33" s="129"/>
      <c r="D33" s="129"/>
      <c r="E33" s="130">
        <f>IF(A33=0,0,(A23-A33)/A33*100)</f>
        <v>0</v>
      </c>
      <c r="F33" s="130"/>
      <c r="G33" s="130"/>
      <c r="H33" s="131"/>
      <c r="J33"/>
      <c r="K33"/>
      <c r="L33"/>
      <c r="M33"/>
      <c r="N33"/>
      <c r="O33"/>
      <c r="P33" s="3"/>
      <c r="Q33" s="9"/>
      <c r="R33"/>
      <c r="S33"/>
      <c r="T33"/>
      <c r="U33" s="3"/>
      <c r="V33" s="10"/>
    </row>
    <row r="34" spans="1:22" x14ac:dyDescent="0.25">
      <c r="A34" s="129"/>
      <c r="B34" s="129"/>
      <c r="C34" s="129"/>
      <c r="D34" s="129"/>
      <c r="E34" s="130"/>
      <c r="F34" s="130"/>
      <c r="G34" s="130"/>
      <c r="H34" s="131"/>
      <c r="P34" s="3"/>
      <c r="Q34" s="9"/>
      <c r="R34"/>
      <c r="S34"/>
      <c r="T34"/>
      <c r="U34" s="3"/>
      <c r="V34" s="10"/>
    </row>
    <row r="35" spans="1:22" x14ac:dyDescent="0.25">
      <c r="A35" s="129"/>
      <c r="B35" s="129"/>
      <c r="C35" s="129"/>
      <c r="D35" s="129"/>
      <c r="E35" s="130"/>
      <c r="F35" s="130"/>
      <c r="G35" s="130"/>
      <c r="H35" s="131"/>
      <c r="P35" s="3"/>
      <c r="Q35" s="9"/>
      <c r="R35" s="17"/>
      <c r="S35" s="18"/>
      <c r="T35" s="19"/>
      <c r="U35" s="3"/>
      <c r="V35" s="10"/>
    </row>
    <row r="36" spans="1:22" ht="15" customHeight="1" x14ac:dyDescent="0.25">
      <c r="A36" s="126" t="s">
        <v>149</v>
      </c>
      <c r="B36" s="126"/>
      <c r="C36" s="126"/>
      <c r="D36" s="126"/>
      <c r="E36" s="126"/>
      <c r="F36" s="126"/>
      <c r="G36" s="126"/>
      <c r="H36" s="126"/>
      <c r="I36" s="126" t="s">
        <v>170</v>
      </c>
      <c r="J36" s="126"/>
      <c r="K36" s="126"/>
      <c r="L36" s="126"/>
      <c r="M36" s="126"/>
      <c r="N36" s="126"/>
      <c r="O36" s="126"/>
      <c r="P36" s="126"/>
      <c r="Q36" s="126" t="s">
        <v>150</v>
      </c>
      <c r="R36" s="126"/>
      <c r="S36" s="126"/>
      <c r="T36" s="126"/>
      <c r="U36" s="126"/>
    </row>
    <row r="37" spans="1:22" ht="15" customHeight="1" x14ac:dyDescent="0.25">
      <c r="A37" s="126"/>
      <c r="B37" s="126"/>
      <c r="C37" s="126"/>
      <c r="D37" s="126"/>
      <c r="E37" s="126"/>
      <c r="F37" s="126"/>
      <c r="G37" s="126"/>
      <c r="H37" s="126"/>
      <c r="I37" s="126"/>
      <c r="J37" s="126"/>
      <c r="K37" s="126"/>
      <c r="L37" s="126"/>
      <c r="M37" s="126"/>
      <c r="N37" s="126"/>
      <c r="O37" s="126"/>
      <c r="P37" s="126"/>
      <c r="Q37" s="126"/>
      <c r="R37" s="126"/>
      <c r="S37" s="126"/>
      <c r="T37" s="126"/>
      <c r="U37" s="126"/>
    </row>
    <row r="38" spans="1:22" ht="15" customHeight="1" x14ac:dyDescent="0.25">
      <c r="A38" s="126"/>
      <c r="B38" s="126"/>
      <c r="C38" s="126"/>
      <c r="D38" s="126"/>
      <c r="E38" s="126"/>
      <c r="F38" s="126"/>
      <c r="G38" s="126"/>
      <c r="H38" s="126"/>
      <c r="I38" s="126"/>
      <c r="J38" s="126"/>
      <c r="K38" s="126"/>
      <c r="L38" s="126"/>
      <c r="M38" s="126"/>
      <c r="N38" s="126"/>
      <c r="O38" s="126"/>
      <c r="P38" s="126"/>
      <c r="Q38" s="126"/>
      <c r="R38" s="126"/>
      <c r="S38" s="126"/>
      <c r="T38" s="126"/>
      <c r="U38" s="126"/>
    </row>
    <row r="39" spans="1:22" ht="15" customHeight="1" x14ac:dyDescent="0.25"/>
  </sheetData>
  <mergeCells count="16">
    <mergeCell ref="A36:H38"/>
    <mergeCell ref="I36:P38"/>
    <mergeCell ref="Q36:U38"/>
    <mergeCell ref="R1:S3"/>
    <mergeCell ref="T1:U3"/>
    <mergeCell ref="A20:O22"/>
    <mergeCell ref="P20:U22"/>
    <mergeCell ref="A23:D32"/>
    <mergeCell ref="A33:D35"/>
    <mergeCell ref="E33:H35"/>
    <mergeCell ref="A1:C3"/>
    <mergeCell ref="D1:G3"/>
    <mergeCell ref="H1:J3"/>
    <mergeCell ref="K1:M3"/>
    <mergeCell ref="N1:O3"/>
    <mergeCell ref="P1:Q3"/>
  </mergeCells>
  <conditionalFormatting sqref="K27:O29">
    <cfRule type="top10" dxfId="11" priority="1" rank="10"/>
  </conditionalFormatting>
  <pageMargins left="0.7" right="0.7" top="0.75" bottom="0.75" header="0.3" footer="0.3"/>
  <pageSetup paperSize="9" orientation="portrait"/>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9"/>
  <sheetViews>
    <sheetView showGridLines="0" topLeftCell="B1" zoomScale="85" zoomScaleNormal="85" zoomScalePageLayoutView="85" workbookViewId="0">
      <selection activeCell="R1" sqref="R1:S3"/>
    </sheetView>
  </sheetViews>
  <sheetFormatPr baseColWidth="10" defaultColWidth="10.85546875" defaultRowHeight="15" x14ac:dyDescent="0.25"/>
  <cols>
    <col min="1" max="4" width="10.85546875" style="2"/>
    <col min="5" max="6" width="15.42578125" style="2" customWidth="1"/>
    <col min="7" max="16384" width="10.85546875" style="2"/>
  </cols>
  <sheetData>
    <row r="1" spans="1:21" ht="15" customHeight="1" x14ac:dyDescent="0.25">
      <c r="A1" s="154" t="s">
        <v>142</v>
      </c>
      <c r="B1" s="154"/>
      <c r="C1" s="154"/>
      <c r="D1" s="138" t="s">
        <v>0</v>
      </c>
      <c r="E1" s="138"/>
      <c r="F1" s="138"/>
      <c r="G1" s="138"/>
      <c r="H1" s="137" t="s">
        <v>146</v>
      </c>
      <c r="I1" s="137"/>
      <c r="J1" s="137"/>
      <c r="K1" s="136" t="s">
        <v>0</v>
      </c>
      <c r="L1" s="136"/>
      <c r="M1" s="136"/>
      <c r="N1" s="137" t="s">
        <v>147</v>
      </c>
      <c r="O1" s="137"/>
      <c r="P1" s="138" t="s">
        <v>0</v>
      </c>
      <c r="Q1" s="138"/>
      <c r="R1" s="137" t="s">
        <v>148</v>
      </c>
      <c r="S1" s="137"/>
      <c r="T1" s="138" t="s">
        <v>65</v>
      </c>
      <c r="U1" s="138"/>
    </row>
    <row r="2" spans="1:21" ht="15" customHeight="1" x14ac:dyDescent="0.25">
      <c r="A2" s="154"/>
      <c r="B2" s="154"/>
      <c r="C2" s="154"/>
      <c r="D2" s="138"/>
      <c r="E2" s="138"/>
      <c r="F2" s="138"/>
      <c r="G2" s="138"/>
      <c r="H2" s="137"/>
      <c r="I2" s="137"/>
      <c r="J2" s="137"/>
      <c r="K2" s="136"/>
      <c r="L2" s="136"/>
      <c r="M2" s="136"/>
      <c r="N2" s="137"/>
      <c r="O2" s="137"/>
      <c r="P2" s="138"/>
      <c r="Q2" s="138"/>
      <c r="R2" s="137"/>
      <c r="S2" s="137"/>
      <c r="T2" s="138"/>
      <c r="U2" s="138"/>
    </row>
    <row r="3" spans="1:21" ht="15" customHeight="1" x14ac:dyDescent="0.25">
      <c r="A3" s="154"/>
      <c r="B3" s="154"/>
      <c r="C3" s="154"/>
      <c r="D3" s="138"/>
      <c r="E3" s="138"/>
      <c r="F3" s="138"/>
      <c r="G3" s="138"/>
      <c r="H3" s="137"/>
      <c r="I3" s="137"/>
      <c r="J3" s="137"/>
      <c r="K3" s="136"/>
      <c r="L3" s="136"/>
      <c r="M3" s="136"/>
      <c r="N3" s="137"/>
      <c r="O3" s="137"/>
      <c r="P3" s="138"/>
      <c r="Q3" s="138"/>
      <c r="R3" s="137"/>
      <c r="S3" s="137"/>
      <c r="T3" s="138"/>
      <c r="U3" s="138"/>
    </row>
    <row r="4" spans="1:21" x14ac:dyDescent="0.25">
      <c r="A4" s="20" t="str">
        <f>_xll.Assistant.XL.RIK_AG("INF12_0_0_0_0_0_0_D=0x0;INF01@E=0,S=1083,G=0,T=0_0,P=-1@E=1,S=1140@@@R=A,S=1163,V={0}:R=B,S=1080,V={1}:R=C,S=1083,V={2}:R=D,S=1118,V=Facture..Facture comptabilisée:R=E,S=1002|1002,V={3}:R=A,S=1203,V=OUI:",$K$1,$T$1,$P$1,$D$1)</f>
        <v/>
      </c>
      <c r="B4" s="20"/>
      <c r="C4" s="20"/>
      <c r="D4" s="20"/>
      <c r="E4" s="20"/>
      <c r="F4" s="20"/>
      <c r="G4" s="20"/>
      <c r="H4" s="20"/>
      <c r="I4" s="20"/>
      <c r="J4" s="20"/>
      <c r="K4" s="20"/>
      <c r="L4" s="20"/>
      <c r="N4" s="20"/>
      <c r="O4" s="20"/>
      <c r="P4" s="20"/>
      <c r="R4" s="20"/>
      <c r="S4" s="20"/>
      <c r="T4" s="20"/>
      <c r="U4" s="20"/>
    </row>
    <row r="5" spans="1:21" x14ac:dyDescent="0.25">
      <c r="A5" s="20"/>
      <c r="B5" s="20"/>
      <c r="C5" s="20"/>
      <c r="D5" s="20"/>
      <c r="E5" s="20"/>
      <c r="F5" s="20"/>
      <c r="G5" s="20"/>
      <c r="H5" s="20"/>
      <c r="I5" s="20"/>
      <c r="J5" s="20"/>
      <c r="K5" s="20"/>
      <c r="L5" s="20"/>
      <c r="M5" s="20"/>
      <c r="N5" s="20"/>
      <c r="O5" s="20"/>
      <c r="P5" s="20"/>
      <c r="Q5" s="20"/>
      <c r="R5" s="20"/>
      <c r="S5" s="20"/>
      <c r="T5" s="20"/>
      <c r="U5" s="20"/>
    </row>
    <row r="6" spans="1:21" x14ac:dyDescent="0.25">
      <c r="A6" s="20"/>
      <c r="B6" s="20"/>
      <c r="C6" s="20"/>
      <c r="D6" s="20"/>
      <c r="E6" s="20"/>
      <c r="F6" s="20"/>
      <c r="G6" s="20"/>
      <c r="H6" s="20"/>
      <c r="I6" s="20"/>
      <c r="J6" s="20"/>
      <c r="K6" s="20"/>
      <c r="L6" s="20"/>
      <c r="M6" s="20"/>
      <c r="N6" s="20"/>
      <c r="O6" s="20"/>
      <c r="P6" s="20"/>
      <c r="Q6" s="20"/>
      <c r="R6" s="20"/>
      <c r="S6" s="20"/>
      <c r="T6" s="20"/>
      <c r="U6" s="20"/>
    </row>
    <row r="7" spans="1:21" x14ac:dyDescent="0.25">
      <c r="A7" s="20"/>
      <c r="B7" s="20"/>
      <c r="C7" s="20"/>
      <c r="D7" s="20"/>
      <c r="E7" s="20"/>
      <c r="F7" s="20"/>
      <c r="G7" s="20"/>
      <c r="H7" s="20"/>
      <c r="I7" s="20"/>
      <c r="J7" s="20"/>
      <c r="K7" s="20"/>
      <c r="L7" s="20"/>
      <c r="M7" s="20"/>
      <c r="N7" s="20"/>
      <c r="O7" s="20"/>
      <c r="P7" s="20"/>
      <c r="Q7" s="20"/>
      <c r="R7" s="20"/>
      <c r="S7" s="20"/>
      <c r="T7" s="20"/>
      <c r="U7" s="20"/>
    </row>
    <row r="8" spans="1:21" x14ac:dyDescent="0.25">
      <c r="A8" s="20"/>
      <c r="B8" s="20"/>
      <c r="C8" s="20"/>
      <c r="D8" s="20"/>
      <c r="E8" s="20"/>
      <c r="F8" s="20"/>
      <c r="G8" s="20"/>
      <c r="H8" s="20"/>
      <c r="I8" s="20"/>
      <c r="J8" s="20"/>
      <c r="K8" s="20"/>
      <c r="L8" s="20"/>
      <c r="M8" s="20"/>
      <c r="N8" s="20"/>
      <c r="O8" s="20"/>
      <c r="P8" s="20"/>
      <c r="Q8" s="20"/>
      <c r="R8" s="20"/>
      <c r="S8" s="20"/>
      <c r="T8" s="20"/>
      <c r="U8" s="20"/>
    </row>
    <row r="9" spans="1:21" x14ac:dyDescent="0.25">
      <c r="A9" s="20"/>
      <c r="B9" s="20"/>
      <c r="C9" s="20"/>
      <c r="D9" s="20"/>
      <c r="E9" s="20"/>
      <c r="F9" s="20"/>
      <c r="G9" s="20"/>
      <c r="H9" s="20"/>
      <c r="I9" s="20"/>
      <c r="J9" s="20"/>
      <c r="K9" s="20"/>
      <c r="L9" s="20"/>
      <c r="M9" s="20"/>
      <c r="N9" s="20"/>
      <c r="O9" s="20"/>
      <c r="P9" s="20"/>
      <c r="Q9" s="20"/>
      <c r="R9" s="20"/>
      <c r="S9" s="20"/>
      <c r="T9" s="20"/>
      <c r="U9" s="20"/>
    </row>
    <row r="10" spans="1:21" x14ac:dyDescent="0.25">
      <c r="A10" s="20"/>
      <c r="B10" s="20"/>
      <c r="C10" s="20"/>
      <c r="D10" s="20"/>
      <c r="E10" s="20"/>
      <c r="F10" s="20"/>
      <c r="G10" s="20"/>
      <c r="H10" s="20"/>
      <c r="I10" s="20"/>
      <c r="J10" s="20"/>
      <c r="K10" s="20"/>
      <c r="L10" s="20"/>
      <c r="M10" s="20"/>
      <c r="N10" s="20"/>
      <c r="O10" s="20"/>
      <c r="P10" s="20"/>
      <c r="Q10" s="20"/>
      <c r="R10" s="20"/>
      <c r="S10" s="20"/>
      <c r="T10" s="20"/>
      <c r="U10" s="20"/>
    </row>
    <row r="11" spans="1:21" x14ac:dyDescent="0.25">
      <c r="A11" s="20"/>
      <c r="B11" s="20"/>
      <c r="C11" s="20"/>
      <c r="D11" s="20"/>
      <c r="E11" s="20"/>
      <c r="F11" s="20"/>
      <c r="G11" s="20"/>
      <c r="H11" s="20"/>
      <c r="I11" s="20"/>
      <c r="J11" s="20"/>
      <c r="K11" s="20"/>
      <c r="L11" s="20"/>
      <c r="M11" s="20"/>
      <c r="N11" s="20"/>
      <c r="O11" s="20"/>
      <c r="P11" s="20"/>
      <c r="Q11" s="20"/>
      <c r="R11" s="20"/>
      <c r="S11" s="20"/>
      <c r="T11" s="20"/>
      <c r="U11" s="20"/>
    </row>
    <row r="12" spans="1:21" x14ac:dyDescent="0.25">
      <c r="A12" s="20"/>
      <c r="B12" s="20"/>
      <c r="C12" s="20"/>
      <c r="D12" s="20"/>
      <c r="E12" s="20"/>
      <c r="F12" s="20"/>
      <c r="G12" s="20"/>
      <c r="H12" s="20"/>
      <c r="I12" s="20"/>
      <c r="J12" s="20"/>
      <c r="K12" s="20"/>
      <c r="L12" s="20"/>
      <c r="M12" s="20"/>
      <c r="N12" s="20"/>
      <c r="O12" s="20"/>
      <c r="P12" s="20"/>
      <c r="Q12" s="20"/>
      <c r="R12" s="20"/>
      <c r="S12" s="20"/>
      <c r="T12" s="20"/>
      <c r="U12" s="20"/>
    </row>
    <row r="13" spans="1:21" x14ac:dyDescent="0.25">
      <c r="A13" s="20"/>
      <c r="B13" s="20"/>
      <c r="C13" s="20"/>
      <c r="D13" s="20"/>
      <c r="E13" s="20"/>
      <c r="F13" s="20"/>
      <c r="G13" s="20"/>
      <c r="H13" s="20"/>
      <c r="I13" s="20"/>
      <c r="J13" s="20"/>
      <c r="K13" s="20"/>
      <c r="L13" s="20"/>
      <c r="M13" s="20"/>
      <c r="N13" s="20"/>
      <c r="O13" s="20"/>
      <c r="P13" s="20"/>
      <c r="Q13" s="20"/>
      <c r="R13" s="20"/>
      <c r="S13" s="20"/>
      <c r="T13" s="20"/>
      <c r="U13" s="20"/>
    </row>
    <row r="14" spans="1:21" x14ac:dyDescent="0.25">
      <c r="A14" s="20"/>
      <c r="B14" s="20"/>
      <c r="C14" s="20"/>
      <c r="D14" s="20"/>
      <c r="E14" s="20"/>
      <c r="F14" s="20"/>
      <c r="G14" s="20"/>
      <c r="H14" s="20"/>
      <c r="I14" s="20"/>
      <c r="J14" s="20"/>
      <c r="K14" s="20"/>
      <c r="L14" s="20"/>
      <c r="M14" s="20"/>
      <c r="N14" s="20"/>
      <c r="O14" s="20"/>
      <c r="Q14" s="20"/>
      <c r="R14" s="20"/>
      <c r="S14" s="20"/>
      <c r="T14" s="20"/>
      <c r="U14" s="20"/>
    </row>
    <row r="15" spans="1:21" x14ac:dyDescent="0.25">
      <c r="A15" s="20"/>
      <c r="B15" s="20"/>
      <c r="C15" s="20"/>
      <c r="D15" s="20"/>
      <c r="E15" s="20"/>
      <c r="F15" s="20"/>
      <c r="G15" s="20"/>
      <c r="H15" s="20"/>
      <c r="I15" s="20"/>
      <c r="J15" s="20"/>
      <c r="K15" s="20"/>
      <c r="L15" s="20"/>
      <c r="M15" s="20"/>
      <c r="N15" s="20"/>
      <c r="O15" s="20"/>
      <c r="P15" s="20"/>
      <c r="Q15" s="20"/>
      <c r="R15" s="20"/>
      <c r="S15" s="20"/>
      <c r="T15" s="20"/>
      <c r="U15" s="20"/>
    </row>
    <row r="16" spans="1:21" x14ac:dyDescent="0.25">
      <c r="A16" s="20"/>
      <c r="B16" s="20"/>
      <c r="C16" s="20"/>
      <c r="D16" s="20"/>
      <c r="E16" s="20"/>
      <c r="F16" s="20"/>
      <c r="G16" s="20"/>
      <c r="H16" s="20"/>
      <c r="I16" s="20"/>
      <c r="J16" s="20"/>
      <c r="K16" s="20"/>
      <c r="L16" s="20"/>
      <c r="M16" s="20"/>
      <c r="N16" s="20"/>
      <c r="O16" s="20"/>
      <c r="P16" s="20"/>
      <c r="Q16" s="20"/>
      <c r="R16" s="20"/>
      <c r="S16" s="20"/>
      <c r="T16" s="20"/>
      <c r="U16" s="20"/>
    </row>
    <row r="17" spans="1:21" x14ac:dyDescent="0.25">
      <c r="A17" s="20"/>
      <c r="B17" s="20"/>
      <c r="C17" s="20"/>
      <c r="D17" s="20"/>
      <c r="E17" s="20"/>
      <c r="F17" s="20"/>
      <c r="G17" s="20"/>
      <c r="H17" s="20"/>
      <c r="I17" s="20"/>
      <c r="J17" s="20"/>
      <c r="K17" s="20"/>
      <c r="L17" s="20"/>
      <c r="M17" s="20"/>
      <c r="N17" s="20"/>
      <c r="O17" s="20"/>
      <c r="P17" s="20"/>
      <c r="Q17" s="20"/>
      <c r="R17" s="20"/>
      <c r="S17" s="20"/>
      <c r="T17" s="20"/>
      <c r="U17" s="20"/>
    </row>
    <row r="18" spans="1:21" x14ac:dyDescent="0.25">
      <c r="A18" s="20"/>
      <c r="B18" s="20"/>
      <c r="C18" s="20"/>
      <c r="D18" s="20"/>
      <c r="E18" s="20"/>
      <c r="F18" s="20"/>
      <c r="G18" s="20"/>
      <c r="H18" s="20"/>
      <c r="I18" s="20"/>
      <c r="J18" s="20"/>
      <c r="K18" s="20"/>
      <c r="L18" s="20"/>
      <c r="M18" s="20"/>
      <c r="N18" s="20"/>
      <c r="O18" s="20"/>
      <c r="P18" s="20"/>
      <c r="Q18" s="20"/>
      <c r="R18" s="20"/>
      <c r="S18" s="20"/>
      <c r="T18" s="20"/>
      <c r="U18" s="20"/>
    </row>
    <row r="19" spans="1:21" x14ac:dyDescent="0.25">
      <c r="A19" s="20"/>
      <c r="B19" s="20"/>
      <c r="C19" s="20"/>
      <c r="D19" s="20"/>
      <c r="E19" s="20"/>
      <c r="F19" s="20"/>
      <c r="G19" s="20"/>
      <c r="H19" s="20"/>
      <c r="I19" s="20"/>
      <c r="J19" s="20"/>
      <c r="K19" s="20"/>
      <c r="L19" s="20"/>
      <c r="M19" s="20"/>
      <c r="N19" s="20"/>
      <c r="O19" s="20"/>
      <c r="P19" s="20"/>
      <c r="Q19" s="20"/>
      <c r="R19" s="20"/>
      <c r="S19" s="20"/>
      <c r="T19" s="20"/>
      <c r="U19" s="20"/>
    </row>
    <row r="20" spans="1:21" x14ac:dyDescent="0.25">
      <c r="A20" s="20"/>
      <c r="B20" s="20"/>
      <c r="C20" s="20"/>
      <c r="D20" s="20"/>
      <c r="E20" s="20"/>
      <c r="F20" s="20"/>
      <c r="G20" s="20"/>
      <c r="H20" s="20"/>
      <c r="I20" s="20"/>
      <c r="J20" s="20"/>
      <c r="K20" s="20"/>
      <c r="L20" s="20"/>
      <c r="M20" s="20"/>
      <c r="N20" s="20"/>
      <c r="O20" s="20"/>
      <c r="P20" s="20"/>
      <c r="Q20" s="20"/>
      <c r="R20" s="20"/>
      <c r="S20" s="20"/>
      <c r="T20" s="20"/>
      <c r="U20" s="20"/>
    </row>
    <row r="21" spans="1:21" ht="14.1" customHeight="1" x14ac:dyDescent="0.25">
      <c r="A21" s="136" t="s">
        <v>173</v>
      </c>
      <c r="B21" s="136"/>
      <c r="C21" s="136"/>
      <c r="D21" s="136"/>
      <c r="E21" s="136"/>
      <c r="F21" s="136"/>
      <c r="G21" s="136"/>
      <c r="H21" s="136"/>
      <c r="I21" s="136"/>
      <c r="J21" s="136"/>
      <c r="K21" s="136"/>
      <c r="L21"/>
      <c r="M21"/>
      <c r="N21"/>
      <c r="O21"/>
      <c r="P21"/>
      <c r="Q21"/>
      <c r="R21"/>
      <c r="S21"/>
      <c r="T21"/>
      <c r="U21"/>
    </row>
    <row r="22" spans="1:21" ht="14.1" customHeight="1" x14ac:dyDescent="0.25">
      <c r="A22" s="136"/>
      <c r="B22" s="136"/>
      <c r="C22" s="136"/>
      <c r="D22" s="136"/>
      <c r="E22" s="136"/>
      <c r="F22" s="136"/>
      <c r="G22" s="136"/>
      <c r="H22" s="136"/>
      <c r="I22" s="136"/>
      <c r="J22" s="136"/>
      <c r="K22" s="136"/>
      <c r="L22"/>
      <c r="M22"/>
      <c r="N22"/>
      <c r="O22"/>
      <c r="P22"/>
      <c r="Q22"/>
      <c r="R22"/>
      <c r="S22"/>
      <c r="T22"/>
      <c r="U22"/>
    </row>
    <row r="23" spans="1:21" ht="14.1" customHeight="1" x14ac:dyDescent="0.25">
      <c r="A23" s="136"/>
      <c r="B23" s="136"/>
      <c r="C23" s="136"/>
      <c r="D23" s="136"/>
      <c r="E23" s="136"/>
      <c r="F23" s="136"/>
      <c r="G23" s="136"/>
      <c r="H23" s="136"/>
      <c r="I23" s="136"/>
      <c r="J23" s="136"/>
      <c r="K23" s="136"/>
      <c r="L23"/>
      <c r="M23"/>
      <c r="N23"/>
      <c r="O23"/>
      <c r="P23"/>
      <c r="Q23"/>
      <c r="R23"/>
      <c r="S23"/>
      <c r="T23"/>
      <c r="U23"/>
    </row>
    <row r="24" spans="1:21" ht="15" customHeight="1" x14ac:dyDescent="0.25">
      <c r="A24" s="20" t="str">
        <f>_xll.Assistant.XL.RIK_GAUGE("Type=3;Style=5;Val={0};Min=-5;Max=30;SafeValue=5;CriticalValue=10;Colors=1-184-170:1-184-170:68-68-80;Position=100:100",$B24)</f>
        <v/>
      </c>
      <c r="B24" s="132">
        <f>(IF(D34=0,0,A34/D34*100))</f>
        <v>0.67460169624033151</v>
      </c>
      <c r="C24" s="132"/>
      <c r="D24" s="132"/>
      <c r="E24" s="132"/>
      <c r="F24" s="133"/>
      <c r="G24" s="20"/>
      <c r="H24" s="20"/>
      <c r="I24" s="20"/>
      <c r="J24" s="20"/>
      <c r="K24" s="20"/>
      <c r="L24" s="20"/>
      <c r="N24" s="20" t="str">
        <f>_xll.Assistant.XL.RIK_AG("INF12_0_3_0_0_0_0_D=0x0;INF01@E=0,S=1145,G=0,T=0_1,P=-1@E=1,S=1140@@@R=A,S=1163,V={0}:R=B,S=1118,V=Facture..Facture comptabilisée:R=C,S=1080,V={1}:R=D,S=1083,V={2}:R=E,S=1203,V=OUI:R=F,S=1002|1002,V={3}:",$K$1,$T$1,$P$1,$D$1)</f>
        <v/>
      </c>
      <c r="O24" s="20"/>
      <c r="P24" s="20"/>
      <c r="Q24" s="20"/>
      <c r="R24" s="20"/>
      <c r="S24" s="20"/>
      <c r="T24" s="20"/>
      <c r="U24" s="20"/>
    </row>
    <row r="25" spans="1:21" ht="15" customHeight="1" x14ac:dyDescent="0.25">
      <c r="A25" s="20"/>
      <c r="B25" s="132"/>
      <c r="C25" s="132"/>
      <c r="D25" s="132"/>
      <c r="E25" s="132"/>
      <c r="F25" s="133"/>
      <c r="G25" s="20"/>
      <c r="H25" s="20"/>
      <c r="I25" s="20"/>
      <c r="J25" s="20"/>
      <c r="K25" s="20"/>
      <c r="L25" s="20"/>
      <c r="M25" s="20"/>
      <c r="N25" s="20"/>
      <c r="O25" s="20"/>
      <c r="P25" s="20"/>
      <c r="Q25" s="20"/>
      <c r="R25" s="20"/>
      <c r="S25" s="20"/>
      <c r="T25" s="20"/>
      <c r="U25" s="20"/>
    </row>
    <row r="26" spans="1:21" ht="15" customHeight="1" x14ac:dyDescent="0.25">
      <c r="A26" s="20"/>
      <c r="B26" s="132"/>
      <c r="C26" s="132"/>
      <c r="D26" s="132"/>
      <c r="E26" s="132"/>
      <c r="F26" s="133"/>
      <c r="G26" s="20"/>
      <c r="H26" s="20"/>
      <c r="I26" s="20"/>
      <c r="J26" s="20"/>
      <c r="K26" s="20"/>
      <c r="L26" s="20"/>
      <c r="M26" s="20"/>
      <c r="N26" s="20"/>
      <c r="O26" s="20"/>
      <c r="P26" s="20"/>
      <c r="Q26" s="20"/>
      <c r="R26" s="20"/>
      <c r="S26" s="20"/>
      <c r="T26" s="20"/>
      <c r="U26" s="20"/>
    </row>
    <row r="27" spans="1:21" ht="15" customHeight="1" x14ac:dyDescent="0.25">
      <c r="A27" s="20"/>
      <c r="B27" s="132"/>
      <c r="C27" s="132"/>
      <c r="D27" s="132"/>
      <c r="E27" s="132"/>
      <c r="F27" s="133"/>
      <c r="G27" s="20"/>
      <c r="H27" s="20"/>
      <c r="I27" s="20"/>
      <c r="J27" s="20"/>
      <c r="K27" s="20"/>
      <c r="L27" s="20"/>
      <c r="M27" s="20"/>
      <c r="N27" s="20"/>
      <c r="O27" s="20"/>
      <c r="P27" s="20"/>
      <c r="Q27" s="20"/>
      <c r="R27" s="20"/>
      <c r="S27" s="20"/>
      <c r="T27" s="20"/>
      <c r="U27" s="20"/>
    </row>
    <row r="28" spans="1:21" ht="15" customHeight="1" x14ac:dyDescent="0.25">
      <c r="A28" s="20"/>
      <c r="B28" s="132"/>
      <c r="C28" s="132"/>
      <c r="D28" s="132"/>
      <c r="E28" s="132"/>
      <c r="F28" s="133"/>
      <c r="G28" s="20"/>
      <c r="H28" s="20"/>
      <c r="I28" s="20"/>
      <c r="J28" s="20"/>
      <c r="K28" s="20"/>
      <c r="L28" s="20"/>
      <c r="M28" s="20"/>
      <c r="N28" s="20"/>
      <c r="O28" s="20"/>
      <c r="P28" s="20"/>
      <c r="Q28" s="20"/>
      <c r="R28" s="20"/>
      <c r="S28" s="20"/>
      <c r="T28" s="20"/>
      <c r="U28" s="20"/>
    </row>
    <row r="29" spans="1:21" ht="15" customHeight="1" x14ac:dyDescent="0.25">
      <c r="A29" s="20"/>
      <c r="B29" s="132"/>
      <c r="C29" s="132"/>
      <c r="D29" s="132"/>
      <c r="E29" s="132"/>
      <c r="F29" s="133"/>
      <c r="G29" s="20"/>
      <c r="H29" s="20"/>
      <c r="I29" s="20"/>
      <c r="J29" s="20"/>
      <c r="K29" s="20"/>
      <c r="L29" s="20"/>
      <c r="M29" s="20"/>
      <c r="N29" s="20"/>
      <c r="O29" s="20"/>
      <c r="P29" s="20"/>
      <c r="Q29" s="20"/>
      <c r="R29" s="20"/>
      <c r="S29" s="20"/>
      <c r="T29" s="20"/>
      <c r="U29" s="20"/>
    </row>
    <row r="30" spans="1:21" ht="15" customHeight="1" x14ac:dyDescent="0.25">
      <c r="A30" s="20"/>
      <c r="B30" s="132"/>
      <c r="C30" s="132"/>
      <c r="D30" s="132"/>
      <c r="E30" s="132"/>
      <c r="F30" s="133"/>
      <c r="G30" s="20"/>
      <c r="H30" s="20"/>
      <c r="I30" s="20"/>
      <c r="J30" s="20"/>
      <c r="K30" s="20"/>
      <c r="L30" s="20"/>
      <c r="M30" s="20"/>
      <c r="N30" s="20"/>
      <c r="O30" s="20"/>
      <c r="P30" s="20"/>
      <c r="Q30" s="20"/>
      <c r="R30" s="20"/>
      <c r="S30" s="20"/>
      <c r="T30" s="20"/>
      <c r="U30" s="20"/>
    </row>
    <row r="31" spans="1:21" ht="15" customHeight="1" x14ac:dyDescent="0.25">
      <c r="A31" s="20"/>
      <c r="B31" s="132"/>
      <c r="C31" s="132"/>
      <c r="D31" s="132"/>
      <c r="E31" s="132"/>
      <c r="F31" s="133"/>
      <c r="G31" s="20"/>
      <c r="H31" s="20"/>
      <c r="I31" s="20"/>
      <c r="J31" s="20"/>
      <c r="K31" s="20"/>
      <c r="L31" s="20"/>
      <c r="M31" s="20"/>
      <c r="N31" s="20"/>
      <c r="O31" s="20"/>
      <c r="P31" s="20"/>
      <c r="Q31" s="20"/>
      <c r="R31" s="20"/>
      <c r="S31" s="20"/>
      <c r="T31" s="20"/>
      <c r="U31" s="20"/>
    </row>
    <row r="32" spans="1:21" ht="15" customHeight="1" x14ac:dyDescent="0.25">
      <c r="A32" s="20"/>
      <c r="B32" s="132"/>
      <c r="C32" s="132"/>
      <c r="D32" s="132"/>
      <c r="E32" s="132"/>
      <c r="F32" s="133"/>
      <c r="G32" s="20"/>
      <c r="H32" s="20"/>
      <c r="I32" s="20"/>
      <c r="J32" s="20"/>
      <c r="K32" s="20"/>
      <c r="L32" s="20"/>
      <c r="M32" s="20"/>
      <c r="N32" s="20"/>
      <c r="O32" s="20"/>
      <c r="P32" s="20"/>
      <c r="Q32" s="20"/>
      <c r="R32" s="20"/>
      <c r="S32" s="20"/>
      <c r="T32" s="20"/>
      <c r="U32" s="20"/>
    </row>
    <row r="33" spans="1:21" ht="15" customHeight="1" x14ac:dyDescent="0.25">
      <c r="A33" s="20"/>
      <c r="B33" s="134"/>
      <c r="C33" s="134"/>
      <c r="D33" s="134"/>
      <c r="E33" s="134"/>
      <c r="F33" s="135"/>
      <c r="G33" s="20"/>
      <c r="H33" s="20"/>
      <c r="I33" s="20"/>
      <c r="J33" s="20"/>
      <c r="K33" s="20"/>
      <c r="L33" s="20"/>
      <c r="M33" s="20"/>
      <c r="N33" s="20"/>
      <c r="O33" s="20"/>
      <c r="P33" s="20"/>
      <c r="Q33" s="20"/>
      <c r="R33" s="20"/>
      <c r="S33" s="20"/>
      <c r="T33" s="20"/>
      <c r="U33" s="20"/>
    </row>
    <row r="34" spans="1:21" ht="15" customHeight="1" x14ac:dyDescent="0.25">
      <c r="A34" s="139">
        <f>_xll.Assistant.XL.RIK_AC("INF12__;INF01@E=1,S=1182,G=0,T=0,P=0:@R=A,S=1163,V={0}:R=B,S=1118,V=Facture..Facture comptabilisée:R=C,S=1203,V=OUI:R=D,S=1002|1002,V={1}:R=E,S=1080,V={2}:R=F,S=1083,V={3}:",$K$1,$D$1,$T$1,$P$1)</f>
        <v>487.1</v>
      </c>
      <c r="B34" s="140"/>
      <c r="C34" s="140"/>
      <c r="D34" s="145">
        <f>_xll.Assistant.XL.RIK_AC("INF12__;INF01@E=1,S=1116,G=0,T=0,P=0:@R=A,S=1163,V={0}:R=B,S=1118,V=Facture..Facture comptabilisée:R=C,S=1203,V=OUI:R=D,S=1002|1002,V={1}:R=E,S=1080,V={2}:R=F,S=1083,V={3}:",$K$1,$D$1,$T$1,$P$1)</f>
        <v>72205.570000000007</v>
      </c>
      <c r="E34" s="146"/>
      <c r="F34" s="147"/>
      <c r="G34" s="20"/>
      <c r="H34" s="20"/>
      <c r="I34" s="20"/>
      <c r="J34" s="20"/>
      <c r="K34" s="20"/>
      <c r="L34" s="20"/>
      <c r="M34" s="20"/>
      <c r="N34" s="20"/>
      <c r="O34" s="20"/>
      <c r="P34" s="20"/>
      <c r="Q34" s="20"/>
      <c r="R34" s="20"/>
      <c r="S34" s="20"/>
      <c r="T34" s="20"/>
      <c r="U34" s="20"/>
    </row>
    <row r="35" spans="1:21" ht="15" customHeight="1" x14ac:dyDescent="0.25">
      <c r="A35" s="141"/>
      <c r="B35" s="142"/>
      <c r="C35" s="142"/>
      <c r="D35" s="148"/>
      <c r="E35" s="149"/>
      <c r="F35" s="150"/>
      <c r="G35" s="20"/>
      <c r="H35" s="20"/>
      <c r="I35" s="20"/>
      <c r="J35" s="20"/>
      <c r="K35" s="20"/>
      <c r="L35" s="20"/>
      <c r="M35" s="20"/>
      <c r="N35" s="20"/>
      <c r="O35" s="20"/>
      <c r="P35" s="20"/>
      <c r="Q35" s="20"/>
      <c r="R35" s="20"/>
      <c r="S35" s="20"/>
      <c r="T35" s="20"/>
      <c r="U35" s="20"/>
    </row>
    <row r="36" spans="1:21" ht="15" customHeight="1" x14ac:dyDescent="0.25">
      <c r="A36" s="143"/>
      <c r="B36" s="144"/>
      <c r="C36" s="144"/>
      <c r="D36" s="151"/>
      <c r="E36" s="152"/>
      <c r="F36" s="153"/>
      <c r="G36" s="20"/>
      <c r="H36" s="20"/>
      <c r="I36" s="20"/>
      <c r="J36" s="20"/>
      <c r="K36" s="20"/>
      <c r="L36" s="20"/>
      <c r="M36" s="20"/>
      <c r="N36" s="20"/>
      <c r="O36" s="20"/>
      <c r="P36" s="20"/>
      <c r="Q36" s="20"/>
      <c r="R36" s="20"/>
      <c r="S36" s="20"/>
      <c r="T36" s="20"/>
      <c r="U36" s="20"/>
    </row>
    <row r="37" spans="1:21" ht="14.1" customHeight="1" x14ac:dyDescent="0.25">
      <c r="A37" s="136" t="s">
        <v>151</v>
      </c>
      <c r="B37" s="136"/>
      <c r="C37" s="136"/>
      <c r="D37" s="136"/>
      <c r="E37" s="136"/>
      <c r="F37" s="136"/>
      <c r="G37" s="136"/>
      <c r="H37" s="136"/>
      <c r="I37" s="136"/>
      <c r="J37" s="136"/>
      <c r="K37" s="136"/>
      <c r="L37" s="136"/>
      <c r="M37" s="136"/>
      <c r="N37" s="136" t="s">
        <v>174</v>
      </c>
      <c r="O37" s="136"/>
      <c r="P37" s="136"/>
      <c r="Q37" s="136"/>
      <c r="R37" s="136"/>
      <c r="S37" s="136"/>
      <c r="T37" s="136"/>
      <c r="U37" s="136"/>
    </row>
    <row r="38" spans="1:21" ht="14.1" customHeight="1" x14ac:dyDescent="0.25">
      <c r="A38" s="136"/>
      <c r="B38" s="136"/>
      <c r="C38" s="136"/>
      <c r="D38" s="136"/>
      <c r="E38" s="136"/>
      <c r="F38" s="136"/>
      <c r="G38" s="136"/>
      <c r="H38" s="136"/>
      <c r="I38" s="136"/>
      <c r="J38" s="136"/>
      <c r="K38" s="136"/>
      <c r="L38" s="136"/>
      <c r="M38" s="136"/>
      <c r="N38" s="136"/>
      <c r="O38" s="136"/>
      <c r="P38" s="136"/>
      <c r="Q38" s="136"/>
      <c r="R38" s="136"/>
      <c r="S38" s="136"/>
      <c r="T38" s="136"/>
      <c r="U38" s="136"/>
    </row>
    <row r="39" spans="1:21" ht="14.1" customHeight="1" x14ac:dyDescent="0.25">
      <c r="A39" s="136"/>
      <c r="B39" s="136"/>
      <c r="C39" s="136"/>
      <c r="D39" s="136"/>
      <c r="E39" s="136"/>
      <c r="F39" s="136"/>
      <c r="G39" s="136"/>
      <c r="H39" s="136"/>
      <c r="I39" s="136"/>
      <c r="J39" s="136"/>
      <c r="K39" s="136"/>
      <c r="L39" s="136"/>
      <c r="M39" s="136"/>
      <c r="N39" s="136"/>
      <c r="O39" s="136"/>
      <c r="P39" s="136"/>
      <c r="Q39" s="136"/>
      <c r="R39" s="136"/>
      <c r="S39" s="136"/>
      <c r="T39" s="136"/>
      <c r="U39" s="136"/>
    </row>
  </sheetData>
  <mergeCells count="14">
    <mergeCell ref="B24:F33"/>
    <mergeCell ref="A37:M39"/>
    <mergeCell ref="N37:U39"/>
    <mergeCell ref="R1:S3"/>
    <mergeCell ref="T1:U3"/>
    <mergeCell ref="A21:K23"/>
    <mergeCell ref="A34:C36"/>
    <mergeCell ref="D34:F36"/>
    <mergeCell ref="A1:C3"/>
    <mergeCell ref="D1:G3"/>
    <mergeCell ref="H1:J3"/>
    <mergeCell ref="K1:M3"/>
    <mergeCell ref="N1:O3"/>
    <mergeCell ref="P1:Q3"/>
  </mergeCells>
  <pageMargins left="0.7" right="0.7" top="0.75" bottom="0.75" header="0.3" footer="0.3"/>
  <pageSetup paperSize="9" orientation="portrait" verticalDpi="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264"/>
  <sheetViews>
    <sheetView showGridLines="0" zoomScaleNormal="100" workbookViewId="0">
      <selection activeCell="A4" sqref="A4"/>
    </sheetView>
  </sheetViews>
  <sheetFormatPr baseColWidth="10" defaultColWidth="10.85546875" defaultRowHeight="15" x14ac:dyDescent="0.25"/>
  <cols>
    <col min="1" max="1" width="25.42578125" style="2" customWidth="1"/>
    <col min="2" max="2" width="25.28515625" style="2" customWidth="1"/>
    <col min="3" max="16" width="10.85546875" style="2"/>
    <col min="17" max="17" width="19.7109375" style="2" customWidth="1"/>
    <col min="18" max="23" width="10.85546875" style="2"/>
    <col min="24" max="24" width="14.7109375" style="2" customWidth="1"/>
    <col min="25" max="25" width="15.28515625" style="2" customWidth="1"/>
    <col min="26" max="16384" width="10.85546875" style="2"/>
  </cols>
  <sheetData>
    <row r="1" spans="1:27" ht="38.25" x14ac:dyDescent="0.25">
      <c r="A1" s="102" t="s">
        <v>185</v>
      </c>
      <c r="V1" s="2" t="s">
        <v>8</v>
      </c>
      <c r="X1" s="105" t="s">
        <v>179</v>
      </c>
      <c r="Y1" s="21">
        <f>B4-1</f>
        <v>2016</v>
      </c>
    </row>
    <row r="2" spans="1:27" ht="17.25" x14ac:dyDescent="0.25">
      <c r="A2" s="155" t="s">
        <v>152</v>
      </c>
      <c r="B2" s="155"/>
      <c r="V2" s="2" t="s">
        <v>8</v>
      </c>
    </row>
    <row r="3" spans="1:27" ht="16.5" x14ac:dyDescent="0.3">
      <c r="A3" s="103" t="s">
        <v>153</v>
      </c>
      <c r="B3" s="22" t="s">
        <v>0</v>
      </c>
      <c r="V3" s="2" t="s">
        <v>8</v>
      </c>
    </row>
    <row r="4" spans="1:27" ht="16.5" x14ac:dyDescent="0.3">
      <c r="A4" s="103" t="s">
        <v>154</v>
      </c>
      <c r="B4" s="22" t="s">
        <v>65</v>
      </c>
      <c r="V4" s="2" t="s">
        <v>8</v>
      </c>
      <c r="W4" s="156" t="s">
        <v>180</v>
      </c>
      <c r="X4" s="157"/>
      <c r="Y4" s="157"/>
      <c r="Z4" s="157"/>
      <c r="AA4" s="158"/>
    </row>
    <row r="5" spans="1:27" ht="16.5" x14ac:dyDescent="0.3">
      <c r="A5" s="103" t="s">
        <v>155</v>
      </c>
      <c r="B5" s="23">
        <v>12</v>
      </c>
      <c r="C5" s="24" t="str">
        <f>"1.."&amp;B5</f>
        <v>1..12</v>
      </c>
      <c r="V5" s="2" t="s">
        <v>8</v>
      </c>
      <c r="W5" s="2" t="str">
        <f>_xll.Assistant.XL.RIK_AG("INF12_0_2_0_0_0_0_D=0x0;INF01@E=1,S=1141,G=0,T=0_0,P=-1@E=1,S=1141@E=0,S=1001|1042,G=0,T=0_0,P=-1@E=1,S=1140@R=A,S=1163,V={0}:R=B,S=1203,V=OUI:R=C,S=1118,V=Facture..Facture comptabilisée:R=D,S=1001|1035,V={1}:R=E,S=1080,"&amp;"V={2}:R=F,S=1083,V={3}:",$B$3,$B$6,$B$4,$C$5)</f>
        <v/>
      </c>
      <c r="Y5" s="2" t="str">
        <f>_xll.Assistant.XL.RIK_AG("INF12_0_0_0_0_0_0_D=0x0;INF01@E=0,S=1083,G=0,T=0_0,P=-1@E=1,S=1116@E=0,S=1145,G=0,T=0_0,P=-1@@R=A,S=1163,V={0}:R=B,S=1080,V={1}:R=C,S=1083,V={2}:R=D,S=1203,V=OUI:R=A,S=1118,V=Facture..Facture comptabilisée:R=B,S=1001|103"&amp;"5,V={3}:",$B$3,$B$4,$C$5,$B$6)</f>
        <v/>
      </c>
    </row>
    <row r="6" spans="1:27" ht="16.5" x14ac:dyDescent="0.3">
      <c r="A6" s="103" t="s">
        <v>175</v>
      </c>
      <c r="B6" s="22" t="s">
        <v>0</v>
      </c>
      <c r="V6" s="2" t="s">
        <v>8</v>
      </c>
    </row>
    <row r="7" spans="1:27" x14ac:dyDescent="0.25">
      <c r="V7" s="2" t="s">
        <v>8</v>
      </c>
    </row>
    <row r="8" spans="1:27" x14ac:dyDescent="0.25">
      <c r="A8" s="25"/>
      <c r="B8" s="25"/>
      <c r="V8" s="2" t="s">
        <v>8</v>
      </c>
    </row>
    <row r="9" spans="1:27" x14ac:dyDescent="0.25">
      <c r="A9" s="26"/>
      <c r="B9" s="26"/>
      <c r="V9" s="2" t="s">
        <v>8</v>
      </c>
      <c r="W9" s="156" t="s">
        <v>181</v>
      </c>
      <c r="X9" s="157"/>
      <c r="Y9" s="157"/>
      <c r="Z9" s="157"/>
      <c r="AA9" s="158"/>
    </row>
    <row r="10" spans="1:27" x14ac:dyDescent="0.25">
      <c r="A10" s="26"/>
      <c r="B10" s="26"/>
      <c r="V10" s="2" t="s">
        <v>8</v>
      </c>
      <c r="X10" s="2" t="s">
        <v>10</v>
      </c>
      <c r="Y10" s="2" t="s">
        <v>11</v>
      </c>
    </row>
    <row r="11" spans="1:27" x14ac:dyDescent="0.25">
      <c r="A11" s="26"/>
      <c r="B11" s="26"/>
      <c r="V11" s="2" t="s">
        <v>8</v>
      </c>
      <c r="W11" s="1"/>
      <c r="X11" s="27">
        <f>_xll.Assistant.XL.RIK_AC("INF12__;INF01@E=1,S=1204,G=0,T=0,P=0:@R=A,S=1203,V=OUI:R=B,S=1163,V={0}:R=C,S=1080,V={1}:R=D,S=1083,V={2}:R=E,S=1118,V=Facture..Facture comptabilisée:R=F,S=1001|1035,V={3}:",$B$3,$B$4,$C$5,$B$6)</f>
        <v>68943.72</v>
      </c>
      <c r="Y11" s="27">
        <f>_xll.Assistant.XL.RIK_AC("INF12__;INF01@E=1,S=1204,G=0,T=0,P=0:@R=A,S=1203,V=OUI:R=B,S=1163,V={0}:R=C,S=1080,V={1}:R=D,S=1083,V={2}:R=E,S=1118,V=Facture..Facture comptabilisée:R=F,S=1001|1035,V={3}:",$B$3,Y$1,$C$5,$B$6)</f>
        <v>0</v>
      </c>
      <c r="Z11" s="28">
        <f>IF(Y11=0,0,IF(X11/Y11*100&lt;0,0,X11/Y11*100))</f>
        <v>0</v>
      </c>
      <c r="AA11" s="2" t="str">
        <f>_xll.Assistant.XL.RIK_GAUGE("Type=6;Style=5;Val={0};Min=0;Max=50;SafeValue=15;CriticalValue=40;Colors=26-103-128:135-151-175:1-184-170;Position=100:100",$Z11)</f>
        <v/>
      </c>
    </row>
    <row r="12" spans="1:27" x14ac:dyDescent="0.25">
      <c r="A12" s="26"/>
      <c r="B12" s="26"/>
      <c r="V12" s="2" t="s">
        <v>8</v>
      </c>
    </row>
    <row r="13" spans="1:27" x14ac:dyDescent="0.25">
      <c r="A13" s="26"/>
      <c r="B13" s="26"/>
      <c r="V13" s="2" t="s">
        <v>8</v>
      </c>
      <c r="W13" s="156" t="s">
        <v>182</v>
      </c>
      <c r="X13" s="157"/>
      <c r="Y13" s="157"/>
      <c r="Z13" s="157"/>
      <c r="AA13" s="158"/>
    </row>
    <row r="14" spans="1:27" x14ac:dyDescent="0.25">
      <c r="A14" s="26"/>
      <c r="B14" s="26"/>
      <c r="V14" s="2" t="s">
        <v>8</v>
      </c>
      <c r="X14" s="2" t="s">
        <v>12</v>
      </c>
      <c r="Y14" s="2" t="str">
        <f>"Ca Famille "&amp;W15</f>
        <v xml:space="preserve">Ca Famille </v>
      </c>
      <c r="Z14" s="2" t="s">
        <v>13</v>
      </c>
    </row>
    <row r="15" spans="1:27" x14ac:dyDescent="0.25">
      <c r="A15" s="26"/>
      <c r="B15" s="26"/>
      <c r="V15" s="2" t="s">
        <v>8</v>
      </c>
      <c r="W15" s="1"/>
      <c r="X15" s="27">
        <f>_xll.Assistant.XL.RIK_AC("INF12__;INF01@E=1,S=1140,G=0,T=0,P=0:@R=A,S=1203,V=OUI:R=B,S=1163,V={0}:R=C,S=1080,V={1}:R=D,S=1083,V={2}:R=E,S=1118,V=Facture..Facture comptabilisée:",$B$3,$B$4,$C$5)</f>
        <v>71718.47</v>
      </c>
      <c r="Y15" s="27">
        <f>_xll.Assistant.XL.RIK_AC("INF12__;INF01@E=1,S=1140,G=0,T=0,P=0:@R=A,S=1203,V=OUI:R=B,S=1163,V={0}:R=C,S=1080,V={1}:R=D,S=1083,V={2}:R=E,S=1118,V=Facture..Facture comptabilisée:R=F,S=1001|1035,V={3}:",$B$3,$B$4,$C$5,$B$6)</f>
        <v>71718.47</v>
      </c>
      <c r="Z15" s="27">
        <f>(Y15/X15)*100</f>
        <v>100</v>
      </c>
      <c r="AA15" s="2" t="str">
        <f>_xll.Assistant.XL.RIK_GAUGE("Type=6;Style=5;Val={0};Min=0;Max=100;SafeValue=20;CriticalValue=60;Colors=26-103-128:135-151-175:1-184-170;Position=100:100",$Z15)</f>
        <v/>
      </c>
    </row>
    <row r="16" spans="1:27" x14ac:dyDescent="0.25">
      <c r="A16" s="26"/>
      <c r="B16" s="26"/>
      <c r="V16" s="2" t="s">
        <v>8</v>
      </c>
    </row>
    <row r="17" spans="1:22" x14ac:dyDescent="0.25">
      <c r="A17" s="26"/>
      <c r="B17" s="26"/>
      <c r="V17" s="2" t="s">
        <v>8</v>
      </c>
    </row>
    <row r="18" spans="1:22" x14ac:dyDescent="0.25">
      <c r="A18" s="26"/>
      <c r="B18" s="26"/>
      <c r="V18" s="2" t="s">
        <v>8</v>
      </c>
    </row>
    <row r="19" spans="1:22" x14ac:dyDescent="0.25">
      <c r="A19" s="26"/>
      <c r="B19" s="26"/>
      <c r="V19" s="2" t="s">
        <v>8</v>
      </c>
    </row>
    <row r="20" spans="1:22" x14ac:dyDescent="0.25">
      <c r="A20" s="26"/>
      <c r="B20" s="26"/>
      <c r="V20" s="2" t="s">
        <v>8</v>
      </c>
    </row>
    <row r="21" spans="1:22" x14ac:dyDescent="0.25">
      <c r="A21" s="26"/>
      <c r="B21" s="26"/>
      <c r="V21" s="2" t="s">
        <v>8</v>
      </c>
    </row>
    <row r="22" spans="1:22" x14ac:dyDescent="0.25">
      <c r="A22" s="29"/>
      <c r="B22" s="29"/>
      <c r="V22" s="2" t="s">
        <v>8</v>
      </c>
    </row>
    <row r="23" spans="1:22" ht="26.25" x14ac:dyDescent="0.25">
      <c r="A23" s="30">
        <f>Z11/100</f>
        <v>0</v>
      </c>
      <c r="B23" s="30">
        <f>Z15/100</f>
        <v>1</v>
      </c>
      <c r="V23" s="2" t="s">
        <v>8</v>
      </c>
    </row>
    <row r="24" spans="1:22" ht="20.25" x14ac:dyDescent="0.25">
      <c r="A24" s="104" t="s">
        <v>156</v>
      </c>
      <c r="B24" s="104" t="s">
        <v>157</v>
      </c>
      <c r="V24" s="2" t="s">
        <v>8</v>
      </c>
    </row>
    <row r="25" spans="1:22" ht="20.25" x14ac:dyDescent="0.35">
      <c r="A25" s="85"/>
      <c r="B25" s="85"/>
      <c r="C25" s="159" t="s">
        <v>158</v>
      </c>
      <c r="D25" s="160"/>
      <c r="E25" s="160"/>
      <c r="F25" s="160"/>
      <c r="G25" s="160"/>
      <c r="H25" s="160"/>
      <c r="I25" s="160"/>
      <c r="J25" s="160"/>
      <c r="K25" s="161"/>
      <c r="L25" s="162" t="s">
        <v>159</v>
      </c>
      <c r="M25" s="163"/>
      <c r="N25" s="163"/>
      <c r="O25" s="163"/>
      <c r="P25" s="163"/>
      <c r="Q25" s="163"/>
      <c r="R25" s="163"/>
      <c r="V25" s="2" t="s">
        <v>8</v>
      </c>
    </row>
    <row r="26" spans="1:22" x14ac:dyDescent="0.25">
      <c r="V26" s="2" t="s">
        <v>8</v>
      </c>
    </row>
    <row r="27" spans="1:22" x14ac:dyDescent="0.25">
      <c r="V27" s="2" t="s">
        <v>8</v>
      </c>
    </row>
    <row r="28" spans="1:22" x14ac:dyDescent="0.25">
      <c r="V28" s="2" t="s">
        <v>8</v>
      </c>
    </row>
    <row r="29" spans="1:22" x14ac:dyDescent="0.25">
      <c r="V29" s="2" t="s">
        <v>8</v>
      </c>
    </row>
    <row r="30" spans="1:22" x14ac:dyDescent="0.25">
      <c r="V30" s="2" t="s">
        <v>8</v>
      </c>
    </row>
    <row r="31" spans="1:22" x14ac:dyDescent="0.25">
      <c r="V31" s="2" t="s">
        <v>8</v>
      </c>
    </row>
    <row r="32" spans="1:22" x14ac:dyDescent="0.25">
      <c r="V32" s="2" t="s">
        <v>8</v>
      </c>
    </row>
    <row r="33" spans="22:22" x14ac:dyDescent="0.25">
      <c r="V33" s="2" t="s">
        <v>8</v>
      </c>
    </row>
    <row r="34" spans="22:22" x14ac:dyDescent="0.25">
      <c r="V34" s="2" t="s">
        <v>8</v>
      </c>
    </row>
    <row r="35" spans="22:22" x14ac:dyDescent="0.25">
      <c r="V35" s="2" t="s">
        <v>8</v>
      </c>
    </row>
    <row r="36" spans="22:22" x14ac:dyDescent="0.25">
      <c r="V36" s="2" t="s">
        <v>8</v>
      </c>
    </row>
    <row r="37" spans="22:22" x14ac:dyDescent="0.25">
      <c r="V37" s="2" t="s">
        <v>8</v>
      </c>
    </row>
    <row r="38" spans="22:22" x14ac:dyDescent="0.25">
      <c r="V38" s="2" t="s">
        <v>8</v>
      </c>
    </row>
    <row r="39" spans="22:22" x14ac:dyDescent="0.25">
      <c r="V39" s="2" t="s">
        <v>8</v>
      </c>
    </row>
    <row r="40" spans="22:22" x14ac:dyDescent="0.25">
      <c r="V40" s="2" t="s">
        <v>8</v>
      </c>
    </row>
    <row r="41" spans="22:22" x14ac:dyDescent="0.25">
      <c r="V41" s="2" t="s">
        <v>8</v>
      </c>
    </row>
    <row r="42" spans="22:22" x14ac:dyDescent="0.25">
      <c r="V42" s="2" t="s">
        <v>8</v>
      </c>
    </row>
    <row r="43" spans="22:22" x14ac:dyDescent="0.25">
      <c r="V43" s="2" t="s">
        <v>8</v>
      </c>
    </row>
    <row r="44" spans="22:22" x14ac:dyDescent="0.25">
      <c r="V44" s="2" t="s">
        <v>8</v>
      </c>
    </row>
    <row r="45" spans="22:22" x14ac:dyDescent="0.25">
      <c r="V45" s="2" t="s">
        <v>8</v>
      </c>
    </row>
    <row r="46" spans="22:22" x14ac:dyDescent="0.25">
      <c r="V46" s="2" t="s">
        <v>8</v>
      </c>
    </row>
    <row r="47" spans="22:22" x14ac:dyDescent="0.25">
      <c r="V47" s="2" t="s">
        <v>8</v>
      </c>
    </row>
    <row r="48" spans="22:22" x14ac:dyDescent="0.25">
      <c r="V48" s="2" t="s">
        <v>8</v>
      </c>
    </row>
    <row r="49" spans="22:22" x14ac:dyDescent="0.25">
      <c r="V49" s="2" t="s">
        <v>8</v>
      </c>
    </row>
    <row r="50" spans="22:22" x14ac:dyDescent="0.25">
      <c r="V50" s="2" t="s">
        <v>8</v>
      </c>
    </row>
    <row r="51" spans="22:22" x14ac:dyDescent="0.25">
      <c r="V51" s="2" t="s">
        <v>8</v>
      </c>
    </row>
    <row r="52" spans="22:22" x14ac:dyDescent="0.25">
      <c r="V52" s="2" t="s">
        <v>8</v>
      </c>
    </row>
    <row r="53" spans="22:22" x14ac:dyDescent="0.25">
      <c r="V53" s="2" t="s">
        <v>8</v>
      </c>
    </row>
    <row r="54" spans="22:22" x14ac:dyDescent="0.25">
      <c r="V54" s="2" t="s">
        <v>8</v>
      </c>
    </row>
    <row r="55" spans="22:22" x14ac:dyDescent="0.25">
      <c r="V55" s="2" t="s">
        <v>8</v>
      </c>
    </row>
    <row r="56" spans="22:22" x14ac:dyDescent="0.25">
      <c r="V56" s="2" t="s">
        <v>8</v>
      </c>
    </row>
    <row r="57" spans="22:22" x14ac:dyDescent="0.25">
      <c r="V57" s="2" t="s">
        <v>8</v>
      </c>
    </row>
    <row r="58" spans="22:22" x14ac:dyDescent="0.25">
      <c r="V58" s="2" t="s">
        <v>8</v>
      </c>
    </row>
    <row r="59" spans="22:22" x14ac:dyDescent="0.25">
      <c r="V59" s="2" t="s">
        <v>8</v>
      </c>
    </row>
    <row r="60" spans="22:22" x14ac:dyDescent="0.25">
      <c r="V60" s="2" t="s">
        <v>8</v>
      </c>
    </row>
    <row r="61" spans="22:22" x14ac:dyDescent="0.25">
      <c r="V61" s="2" t="s">
        <v>8</v>
      </c>
    </row>
    <row r="62" spans="22:22" x14ac:dyDescent="0.25">
      <c r="V62" s="2" t="s">
        <v>8</v>
      </c>
    </row>
    <row r="63" spans="22:22" x14ac:dyDescent="0.25">
      <c r="V63" s="2" t="s">
        <v>8</v>
      </c>
    </row>
    <row r="64" spans="22:22" x14ac:dyDescent="0.25">
      <c r="V64" s="2" t="s">
        <v>8</v>
      </c>
    </row>
    <row r="65" spans="22:22" x14ac:dyDescent="0.25">
      <c r="V65" s="2" t="s">
        <v>8</v>
      </c>
    </row>
    <row r="66" spans="22:22" x14ac:dyDescent="0.25">
      <c r="V66" s="2" t="s">
        <v>8</v>
      </c>
    </row>
    <row r="67" spans="22:22" x14ac:dyDescent="0.25">
      <c r="V67" s="2" t="s">
        <v>8</v>
      </c>
    </row>
    <row r="68" spans="22:22" x14ac:dyDescent="0.25">
      <c r="V68" s="2" t="s">
        <v>8</v>
      </c>
    </row>
    <row r="69" spans="22:22" x14ac:dyDescent="0.25">
      <c r="V69" s="2" t="s">
        <v>8</v>
      </c>
    </row>
    <row r="70" spans="22:22" x14ac:dyDescent="0.25">
      <c r="V70" s="2" t="s">
        <v>8</v>
      </c>
    </row>
    <row r="71" spans="22:22" x14ac:dyDescent="0.25">
      <c r="V71" s="2" t="s">
        <v>8</v>
      </c>
    </row>
    <row r="72" spans="22:22" x14ac:dyDescent="0.25">
      <c r="V72" s="2" t="s">
        <v>8</v>
      </c>
    </row>
    <row r="73" spans="22:22" x14ac:dyDescent="0.25">
      <c r="V73" s="2" t="s">
        <v>8</v>
      </c>
    </row>
    <row r="74" spans="22:22" x14ac:dyDescent="0.25">
      <c r="V74" s="2" t="s">
        <v>8</v>
      </c>
    </row>
    <row r="75" spans="22:22" x14ac:dyDescent="0.25">
      <c r="V75" s="2" t="s">
        <v>8</v>
      </c>
    </row>
    <row r="76" spans="22:22" x14ac:dyDescent="0.25">
      <c r="V76" s="2" t="s">
        <v>8</v>
      </c>
    </row>
    <row r="77" spans="22:22" x14ac:dyDescent="0.25">
      <c r="V77" s="2" t="s">
        <v>8</v>
      </c>
    </row>
    <row r="78" spans="22:22" x14ac:dyDescent="0.25">
      <c r="V78" s="2" t="s">
        <v>8</v>
      </c>
    </row>
    <row r="79" spans="22:22" x14ac:dyDescent="0.25">
      <c r="V79" s="2" t="s">
        <v>8</v>
      </c>
    </row>
    <row r="80" spans="22:22" x14ac:dyDescent="0.25">
      <c r="V80" s="2" t="s">
        <v>8</v>
      </c>
    </row>
    <row r="81" spans="22:22" x14ac:dyDescent="0.25">
      <c r="V81" s="2" t="s">
        <v>8</v>
      </c>
    </row>
    <row r="82" spans="22:22" x14ac:dyDescent="0.25">
      <c r="V82" s="2" t="s">
        <v>8</v>
      </c>
    </row>
    <row r="83" spans="22:22" x14ac:dyDescent="0.25">
      <c r="V83" s="2" t="s">
        <v>8</v>
      </c>
    </row>
    <row r="84" spans="22:22" x14ac:dyDescent="0.25">
      <c r="V84" s="2" t="s">
        <v>8</v>
      </c>
    </row>
    <row r="85" spans="22:22" x14ac:dyDescent="0.25">
      <c r="V85" s="2" t="s">
        <v>8</v>
      </c>
    </row>
    <row r="86" spans="22:22" x14ac:dyDescent="0.25">
      <c r="V86" s="2" t="s">
        <v>8</v>
      </c>
    </row>
    <row r="87" spans="22:22" x14ac:dyDescent="0.25">
      <c r="V87" s="2" t="s">
        <v>8</v>
      </c>
    </row>
    <row r="88" spans="22:22" x14ac:dyDescent="0.25">
      <c r="V88" s="2" t="s">
        <v>8</v>
      </c>
    </row>
    <row r="89" spans="22:22" x14ac:dyDescent="0.25">
      <c r="V89" s="2" t="s">
        <v>8</v>
      </c>
    </row>
    <row r="90" spans="22:22" x14ac:dyDescent="0.25">
      <c r="V90" s="2" t="s">
        <v>8</v>
      </c>
    </row>
    <row r="91" spans="22:22" x14ac:dyDescent="0.25">
      <c r="V91" s="2" t="s">
        <v>8</v>
      </c>
    </row>
    <row r="92" spans="22:22" x14ac:dyDescent="0.25">
      <c r="V92" s="2" t="s">
        <v>8</v>
      </c>
    </row>
    <row r="93" spans="22:22" x14ac:dyDescent="0.25">
      <c r="V93" s="2" t="s">
        <v>8</v>
      </c>
    </row>
    <row r="94" spans="22:22" x14ac:dyDescent="0.25">
      <c r="V94" s="2" t="s">
        <v>8</v>
      </c>
    </row>
    <row r="95" spans="22:22" x14ac:dyDescent="0.25">
      <c r="V95" s="2" t="s">
        <v>8</v>
      </c>
    </row>
    <row r="96" spans="22:22" x14ac:dyDescent="0.25">
      <c r="V96" s="2" t="s">
        <v>8</v>
      </c>
    </row>
    <row r="97" spans="22:22" x14ac:dyDescent="0.25">
      <c r="V97" s="2" t="s">
        <v>8</v>
      </c>
    </row>
    <row r="98" spans="22:22" x14ac:dyDescent="0.25">
      <c r="V98" s="2" t="s">
        <v>8</v>
      </c>
    </row>
    <row r="99" spans="22:22" x14ac:dyDescent="0.25">
      <c r="V99" s="2" t="s">
        <v>8</v>
      </c>
    </row>
    <row r="100" spans="22:22" x14ac:dyDescent="0.25">
      <c r="V100" s="2" t="s">
        <v>8</v>
      </c>
    </row>
    <row r="101" spans="22:22" x14ac:dyDescent="0.25">
      <c r="V101" s="2" t="s">
        <v>8</v>
      </c>
    </row>
    <row r="102" spans="22:22" x14ac:dyDescent="0.25">
      <c r="V102" s="2" t="s">
        <v>8</v>
      </c>
    </row>
    <row r="103" spans="22:22" x14ac:dyDescent="0.25">
      <c r="V103" s="2" t="s">
        <v>8</v>
      </c>
    </row>
    <row r="104" spans="22:22" x14ac:dyDescent="0.25">
      <c r="V104" s="2" t="s">
        <v>8</v>
      </c>
    </row>
    <row r="105" spans="22:22" x14ac:dyDescent="0.25">
      <c r="V105" s="2" t="s">
        <v>8</v>
      </c>
    </row>
    <row r="106" spans="22:22" x14ac:dyDescent="0.25">
      <c r="V106" s="2" t="s">
        <v>8</v>
      </c>
    </row>
    <row r="107" spans="22:22" x14ac:dyDescent="0.25">
      <c r="V107" s="2" t="s">
        <v>8</v>
      </c>
    </row>
    <row r="108" spans="22:22" x14ac:dyDescent="0.25">
      <c r="V108" s="2" t="s">
        <v>8</v>
      </c>
    </row>
    <row r="109" spans="22:22" x14ac:dyDescent="0.25">
      <c r="V109" s="2" t="s">
        <v>8</v>
      </c>
    </row>
    <row r="110" spans="22:22" x14ac:dyDescent="0.25">
      <c r="V110" s="2" t="s">
        <v>8</v>
      </c>
    </row>
    <row r="111" spans="22:22" x14ac:dyDescent="0.25">
      <c r="V111" s="2" t="s">
        <v>8</v>
      </c>
    </row>
    <row r="112" spans="22:22" x14ac:dyDescent="0.25">
      <c r="V112" s="2" t="s">
        <v>8</v>
      </c>
    </row>
    <row r="113" spans="22:22" x14ac:dyDescent="0.25">
      <c r="V113" s="2" t="s">
        <v>8</v>
      </c>
    </row>
    <row r="114" spans="22:22" x14ac:dyDescent="0.25">
      <c r="V114" s="2" t="s">
        <v>8</v>
      </c>
    </row>
    <row r="115" spans="22:22" x14ac:dyDescent="0.25">
      <c r="V115" s="2" t="s">
        <v>8</v>
      </c>
    </row>
    <row r="116" spans="22:22" x14ac:dyDescent="0.25">
      <c r="V116" s="2" t="s">
        <v>8</v>
      </c>
    </row>
    <row r="117" spans="22:22" x14ac:dyDescent="0.25">
      <c r="V117" s="2" t="s">
        <v>8</v>
      </c>
    </row>
    <row r="118" spans="22:22" x14ac:dyDescent="0.25">
      <c r="V118" s="2" t="s">
        <v>8</v>
      </c>
    </row>
    <row r="119" spans="22:22" x14ac:dyDescent="0.25">
      <c r="V119" s="2" t="s">
        <v>8</v>
      </c>
    </row>
    <row r="120" spans="22:22" x14ac:dyDescent="0.25">
      <c r="V120" s="2" t="s">
        <v>8</v>
      </c>
    </row>
    <row r="121" spans="22:22" x14ac:dyDescent="0.25">
      <c r="V121" s="2" t="s">
        <v>8</v>
      </c>
    </row>
    <row r="122" spans="22:22" x14ac:dyDescent="0.25">
      <c r="V122" s="2" t="s">
        <v>8</v>
      </c>
    </row>
    <row r="123" spans="22:22" x14ac:dyDescent="0.25">
      <c r="V123" s="2" t="s">
        <v>8</v>
      </c>
    </row>
    <row r="124" spans="22:22" x14ac:dyDescent="0.25">
      <c r="V124" s="2" t="s">
        <v>8</v>
      </c>
    </row>
    <row r="125" spans="22:22" x14ac:dyDescent="0.25">
      <c r="V125" s="2" t="s">
        <v>8</v>
      </c>
    </row>
    <row r="126" spans="22:22" x14ac:dyDescent="0.25">
      <c r="V126" s="2" t="s">
        <v>8</v>
      </c>
    </row>
    <row r="127" spans="22:22" x14ac:dyDescent="0.25">
      <c r="V127" s="2" t="s">
        <v>8</v>
      </c>
    </row>
    <row r="128" spans="22:22" x14ac:dyDescent="0.25">
      <c r="V128" s="2" t="s">
        <v>8</v>
      </c>
    </row>
    <row r="129" spans="22:22" x14ac:dyDescent="0.25">
      <c r="V129" s="2" t="s">
        <v>8</v>
      </c>
    </row>
    <row r="130" spans="22:22" x14ac:dyDescent="0.25">
      <c r="V130" s="2" t="s">
        <v>8</v>
      </c>
    </row>
    <row r="131" spans="22:22" x14ac:dyDescent="0.25">
      <c r="V131" s="2" t="s">
        <v>8</v>
      </c>
    </row>
    <row r="132" spans="22:22" x14ac:dyDescent="0.25">
      <c r="V132" s="2" t="s">
        <v>8</v>
      </c>
    </row>
    <row r="133" spans="22:22" x14ac:dyDescent="0.25">
      <c r="V133" s="2" t="s">
        <v>8</v>
      </c>
    </row>
    <row r="134" spans="22:22" x14ac:dyDescent="0.25">
      <c r="V134" s="2" t="s">
        <v>8</v>
      </c>
    </row>
    <row r="135" spans="22:22" x14ac:dyDescent="0.25">
      <c r="V135" s="2" t="s">
        <v>8</v>
      </c>
    </row>
    <row r="136" spans="22:22" x14ac:dyDescent="0.25">
      <c r="V136" s="2" t="s">
        <v>8</v>
      </c>
    </row>
    <row r="137" spans="22:22" x14ac:dyDescent="0.25">
      <c r="V137" s="2" t="s">
        <v>8</v>
      </c>
    </row>
    <row r="138" spans="22:22" x14ac:dyDescent="0.25">
      <c r="V138" s="2" t="s">
        <v>8</v>
      </c>
    </row>
    <row r="139" spans="22:22" x14ac:dyDescent="0.25">
      <c r="V139" s="2" t="s">
        <v>8</v>
      </c>
    </row>
    <row r="140" spans="22:22" x14ac:dyDescent="0.25">
      <c r="V140" s="2" t="s">
        <v>8</v>
      </c>
    </row>
    <row r="141" spans="22:22" x14ac:dyDescent="0.25">
      <c r="V141" s="2" t="s">
        <v>8</v>
      </c>
    </row>
    <row r="142" spans="22:22" x14ac:dyDescent="0.25">
      <c r="V142" s="2" t="s">
        <v>8</v>
      </c>
    </row>
    <row r="143" spans="22:22" x14ac:dyDescent="0.25">
      <c r="V143" s="2" t="s">
        <v>8</v>
      </c>
    </row>
    <row r="144" spans="22:22" x14ac:dyDescent="0.25">
      <c r="V144" s="2" t="s">
        <v>8</v>
      </c>
    </row>
    <row r="145" spans="22:22" x14ac:dyDescent="0.25">
      <c r="V145" s="2" t="s">
        <v>8</v>
      </c>
    </row>
    <row r="146" spans="22:22" x14ac:dyDescent="0.25">
      <c r="V146" s="2" t="s">
        <v>8</v>
      </c>
    </row>
    <row r="147" spans="22:22" x14ac:dyDescent="0.25">
      <c r="V147" s="2" t="s">
        <v>8</v>
      </c>
    </row>
    <row r="148" spans="22:22" x14ac:dyDescent="0.25">
      <c r="V148" s="2" t="s">
        <v>8</v>
      </c>
    </row>
    <row r="149" spans="22:22" x14ac:dyDescent="0.25">
      <c r="V149" s="2" t="s">
        <v>8</v>
      </c>
    </row>
    <row r="150" spans="22:22" x14ac:dyDescent="0.25">
      <c r="V150" s="2" t="s">
        <v>8</v>
      </c>
    </row>
    <row r="151" spans="22:22" x14ac:dyDescent="0.25">
      <c r="V151" s="2" t="s">
        <v>8</v>
      </c>
    </row>
    <row r="152" spans="22:22" x14ac:dyDescent="0.25">
      <c r="V152" s="2" t="s">
        <v>8</v>
      </c>
    </row>
    <row r="153" spans="22:22" x14ac:dyDescent="0.25">
      <c r="V153" s="2" t="s">
        <v>8</v>
      </c>
    </row>
    <row r="154" spans="22:22" x14ac:dyDescent="0.25">
      <c r="V154" s="2" t="s">
        <v>8</v>
      </c>
    </row>
    <row r="155" spans="22:22" x14ac:dyDescent="0.25">
      <c r="V155" s="2" t="s">
        <v>8</v>
      </c>
    </row>
    <row r="156" spans="22:22" x14ac:dyDescent="0.25">
      <c r="V156" s="2" t="s">
        <v>8</v>
      </c>
    </row>
    <row r="157" spans="22:22" x14ac:dyDescent="0.25">
      <c r="V157" s="2" t="s">
        <v>8</v>
      </c>
    </row>
    <row r="158" spans="22:22" x14ac:dyDescent="0.25">
      <c r="V158" s="2" t="s">
        <v>8</v>
      </c>
    </row>
    <row r="159" spans="22:22" x14ac:dyDescent="0.25">
      <c r="V159" s="2" t="s">
        <v>8</v>
      </c>
    </row>
    <row r="160" spans="22:22" x14ac:dyDescent="0.25">
      <c r="V160" s="2" t="s">
        <v>8</v>
      </c>
    </row>
    <row r="161" spans="22:22" x14ac:dyDescent="0.25">
      <c r="V161" s="2" t="s">
        <v>8</v>
      </c>
    </row>
    <row r="162" spans="22:22" x14ac:dyDescent="0.25">
      <c r="V162" s="2" t="s">
        <v>8</v>
      </c>
    </row>
    <row r="163" spans="22:22" x14ac:dyDescent="0.25">
      <c r="V163" s="2" t="s">
        <v>8</v>
      </c>
    </row>
    <row r="164" spans="22:22" x14ac:dyDescent="0.25">
      <c r="V164" s="2" t="s">
        <v>8</v>
      </c>
    </row>
    <row r="165" spans="22:22" x14ac:dyDescent="0.25">
      <c r="V165" s="2" t="s">
        <v>8</v>
      </c>
    </row>
    <row r="166" spans="22:22" x14ac:dyDescent="0.25">
      <c r="V166" s="2" t="s">
        <v>8</v>
      </c>
    </row>
    <row r="167" spans="22:22" x14ac:dyDescent="0.25">
      <c r="V167" s="2" t="s">
        <v>8</v>
      </c>
    </row>
    <row r="168" spans="22:22" x14ac:dyDescent="0.25">
      <c r="V168" s="2" t="s">
        <v>8</v>
      </c>
    </row>
    <row r="169" spans="22:22" x14ac:dyDescent="0.25">
      <c r="V169" s="2" t="s">
        <v>8</v>
      </c>
    </row>
    <row r="170" spans="22:22" x14ac:dyDescent="0.25">
      <c r="V170" s="2" t="s">
        <v>8</v>
      </c>
    </row>
    <row r="171" spans="22:22" x14ac:dyDescent="0.25">
      <c r="V171" s="2" t="s">
        <v>8</v>
      </c>
    </row>
    <row r="172" spans="22:22" x14ac:dyDescent="0.25">
      <c r="V172" s="2" t="s">
        <v>8</v>
      </c>
    </row>
    <row r="173" spans="22:22" x14ac:dyDescent="0.25">
      <c r="V173" s="2" t="s">
        <v>8</v>
      </c>
    </row>
    <row r="174" spans="22:22" x14ac:dyDescent="0.25">
      <c r="V174" s="2" t="s">
        <v>8</v>
      </c>
    </row>
    <row r="175" spans="22:22" x14ac:dyDescent="0.25">
      <c r="V175" s="2" t="s">
        <v>8</v>
      </c>
    </row>
    <row r="176" spans="22:22" x14ac:dyDescent="0.25">
      <c r="V176" s="2" t="s">
        <v>8</v>
      </c>
    </row>
    <row r="177" spans="22:22" x14ac:dyDescent="0.25">
      <c r="V177" s="2" t="s">
        <v>8</v>
      </c>
    </row>
    <row r="178" spans="22:22" x14ac:dyDescent="0.25">
      <c r="V178" s="2" t="s">
        <v>8</v>
      </c>
    </row>
    <row r="179" spans="22:22" x14ac:dyDescent="0.25">
      <c r="V179" s="2" t="s">
        <v>8</v>
      </c>
    </row>
    <row r="180" spans="22:22" x14ac:dyDescent="0.25">
      <c r="V180" s="2" t="s">
        <v>8</v>
      </c>
    </row>
    <row r="181" spans="22:22" x14ac:dyDescent="0.25">
      <c r="V181" s="2" t="s">
        <v>8</v>
      </c>
    </row>
    <row r="182" spans="22:22" x14ac:dyDescent="0.25">
      <c r="V182" s="2" t="s">
        <v>8</v>
      </c>
    </row>
    <row r="183" spans="22:22" x14ac:dyDescent="0.25">
      <c r="V183" s="2" t="s">
        <v>8</v>
      </c>
    </row>
    <row r="184" spans="22:22" x14ac:dyDescent="0.25">
      <c r="V184" s="2" t="s">
        <v>8</v>
      </c>
    </row>
    <row r="185" spans="22:22" x14ac:dyDescent="0.25">
      <c r="V185" s="2" t="s">
        <v>8</v>
      </c>
    </row>
    <row r="186" spans="22:22" x14ac:dyDescent="0.25">
      <c r="V186" s="2" t="s">
        <v>8</v>
      </c>
    </row>
    <row r="187" spans="22:22" x14ac:dyDescent="0.25">
      <c r="V187" s="2" t="s">
        <v>8</v>
      </c>
    </row>
    <row r="188" spans="22:22" x14ac:dyDescent="0.25">
      <c r="V188" s="2" t="s">
        <v>8</v>
      </c>
    </row>
    <row r="189" spans="22:22" x14ac:dyDescent="0.25">
      <c r="V189" s="2" t="s">
        <v>8</v>
      </c>
    </row>
    <row r="190" spans="22:22" x14ac:dyDescent="0.25">
      <c r="V190" s="2" t="s">
        <v>8</v>
      </c>
    </row>
    <row r="191" spans="22:22" x14ac:dyDescent="0.25">
      <c r="V191" s="2" t="s">
        <v>8</v>
      </c>
    </row>
    <row r="192" spans="22:22" x14ac:dyDescent="0.25">
      <c r="V192" s="2" t="s">
        <v>8</v>
      </c>
    </row>
    <row r="193" spans="22:22" x14ac:dyDescent="0.25">
      <c r="V193" s="2" t="s">
        <v>8</v>
      </c>
    </row>
    <row r="194" spans="22:22" x14ac:dyDescent="0.25">
      <c r="V194" s="2" t="s">
        <v>8</v>
      </c>
    </row>
    <row r="195" spans="22:22" x14ac:dyDescent="0.25">
      <c r="V195" s="2" t="s">
        <v>8</v>
      </c>
    </row>
    <row r="196" spans="22:22" x14ac:dyDescent="0.25">
      <c r="V196" s="2" t="s">
        <v>8</v>
      </c>
    </row>
    <row r="197" spans="22:22" x14ac:dyDescent="0.25">
      <c r="V197" s="2" t="s">
        <v>8</v>
      </c>
    </row>
    <row r="198" spans="22:22" x14ac:dyDescent="0.25">
      <c r="V198" s="2" t="s">
        <v>8</v>
      </c>
    </row>
    <row r="199" spans="22:22" x14ac:dyDescent="0.25">
      <c r="V199" s="2" t="s">
        <v>8</v>
      </c>
    </row>
    <row r="200" spans="22:22" x14ac:dyDescent="0.25">
      <c r="V200" s="2" t="s">
        <v>8</v>
      </c>
    </row>
    <row r="201" spans="22:22" x14ac:dyDescent="0.25">
      <c r="V201" s="2" t="s">
        <v>8</v>
      </c>
    </row>
    <row r="202" spans="22:22" x14ac:dyDescent="0.25">
      <c r="V202" s="2" t="s">
        <v>8</v>
      </c>
    </row>
    <row r="203" spans="22:22" x14ac:dyDescent="0.25">
      <c r="V203" s="2" t="s">
        <v>8</v>
      </c>
    </row>
    <row r="204" spans="22:22" x14ac:dyDescent="0.25">
      <c r="V204" s="2" t="s">
        <v>8</v>
      </c>
    </row>
    <row r="205" spans="22:22" x14ac:dyDescent="0.25">
      <c r="V205" s="2" t="s">
        <v>8</v>
      </c>
    </row>
    <row r="206" spans="22:22" x14ac:dyDescent="0.25">
      <c r="V206" s="2" t="s">
        <v>8</v>
      </c>
    </row>
    <row r="207" spans="22:22" x14ac:dyDescent="0.25">
      <c r="V207" s="2" t="s">
        <v>8</v>
      </c>
    </row>
    <row r="208" spans="22:22" x14ac:dyDescent="0.25">
      <c r="V208" s="2" t="s">
        <v>8</v>
      </c>
    </row>
    <row r="209" spans="22:22" x14ac:dyDescent="0.25">
      <c r="V209" s="2" t="s">
        <v>8</v>
      </c>
    </row>
    <row r="210" spans="22:22" x14ac:dyDescent="0.25">
      <c r="V210" s="2" t="s">
        <v>8</v>
      </c>
    </row>
    <row r="211" spans="22:22" x14ac:dyDescent="0.25">
      <c r="V211" s="2" t="s">
        <v>8</v>
      </c>
    </row>
    <row r="212" spans="22:22" x14ac:dyDescent="0.25">
      <c r="V212" s="2" t="s">
        <v>8</v>
      </c>
    </row>
    <row r="213" spans="22:22" x14ac:dyDescent="0.25">
      <c r="V213" s="2" t="s">
        <v>8</v>
      </c>
    </row>
    <row r="214" spans="22:22" x14ac:dyDescent="0.25">
      <c r="V214" s="2" t="s">
        <v>8</v>
      </c>
    </row>
    <row r="215" spans="22:22" x14ac:dyDescent="0.25">
      <c r="V215" s="2" t="s">
        <v>8</v>
      </c>
    </row>
    <row r="216" spans="22:22" x14ac:dyDescent="0.25">
      <c r="V216" s="2" t="s">
        <v>8</v>
      </c>
    </row>
    <row r="217" spans="22:22" x14ac:dyDescent="0.25">
      <c r="V217" s="2" t="s">
        <v>8</v>
      </c>
    </row>
    <row r="218" spans="22:22" x14ac:dyDescent="0.25">
      <c r="V218" s="2" t="s">
        <v>8</v>
      </c>
    </row>
    <row r="219" spans="22:22" x14ac:dyDescent="0.25">
      <c r="V219" s="2" t="s">
        <v>8</v>
      </c>
    </row>
    <row r="220" spans="22:22" x14ac:dyDescent="0.25">
      <c r="V220" s="2" t="s">
        <v>8</v>
      </c>
    </row>
    <row r="221" spans="22:22" x14ac:dyDescent="0.25">
      <c r="V221" s="2" t="s">
        <v>8</v>
      </c>
    </row>
    <row r="222" spans="22:22" x14ac:dyDescent="0.25">
      <c r="V222" s="2" t="s">
        <v>8</v>
      </c>
    </row>
    <row r="223" spans="22:22" x14ac:dyDescent="0.25">
      <c r="V223" s="2" t="s">
        <v>8</v>
      </c>
    </row>
    <row r="224" spans="22:22" x14ac:dyDescent="0.25">
      <c r="V224" s="2" t="s">
        <v>8</v>
      </c>
    </row>
    <row r="225" spans="22:22" x14ac:dyDescent="0.25">
      <c r="V225" s="2" t="s">
        <v>8</v>
      </c>
    </row>
    <row r="226" spans="22:22" x14ac:dyDescent="0.25">
      <c r="V226" s="2" t="s">
        <v>8</v>
      </c>
    </row>
    <row r="227" spans="22:22" x14ac:dyDescent="0.25">
      <c r="V227" s="2" t="s">
        <v>8</v>
      </c>
    </row>
    <row r="228" spans="22:22" x14ac:dyDescent="0.25">
      <c r="V228" s="2" t="s">
        <v>8</v>
      </c>
    </row>
    <row r="229" spans="22:22" x14ac:dyDescent="0.25">
      <c r="V229" s="2" t="s">
        <v>8</v>
      </c>
    </row>
    <row r="230" spans="22:22" x14ac:dyDescent="0.25">
      <c r="V230" s="2" t="s">
        <v>8</v>
      </c>
    </row>
    <row r="231" spans="22:22" x14ac:dyDescent="0.25">
      <c r="V231" s="2" t="s">
        <v>8</v>
      </c>
    </row>
    <row r="232" spans="22:22" x14ac:dyDescent="0.25">
      <c r="V232" s="2" t="s">
        <v>8</v>
      </c>
    </row>
    <row r="233" spans="22:22" x14ac:dyDescent="0.25">
      <c r="V233" s="2" t="s">
        <v>8</v>
      </c>
    </row>
    <row r="234" spans="22:22" x14ac:dyDescent="0.25">
      <c r="V234" s="2" t="s">
        <v>8</v>
      </c>
    </row>
    <row r="235" spans="22:22" x14ac:dyDescent="0.25">
      <c r="V235" s="2" t="s">
        <v>8</v>
      </c>
    </row>
    <row r="236" spans="22:22" x14ac:dyDescent="0.25">
      <c r="V236" s="2" t="s">
        <v>8</v>
      </c>
    </row>
    <row r="237" spans="22:22" x14ac:dyDescent="0.25">
      <c r="V237" s="2" t="s">
        <v>8</v>
      </c>
    </row>
    <row r="238" spans="22:22" x14ac:dyDescent="0.25">
      <c r="V238" s="2" t="s">
        <v>8</v>
      </c>
    </row>
    <row r="239" spans="22:22" x14ac:dyDescent="0.25">
      <c r="V239" s="2" t="s">
        <v>8</v>
      </c>
    </row>
    <row r="240" spans="22:22" x14ac:dyDescent="0.25">
      <c r="V240" s="2" t="s">
        <v>8</v>
      </c>
    </row>
    <row r="241" spans="22:22" x14ac:dyDescent="0.25">
      <c r="V241" s="2" t="s">
        <v>8</v>
      </c>
    </row>
    <row r="242" spans="22:22" x14ac:dyDescent="0.25">
      <c r="V242" s="2" t="s">
        <v>8</v>
      </c>
    </row>
    <row r="243" spans="22:22" x14ac:dyDescent="0.25">
      <c r="V243" s="2" t="s">
        <v>8</v>
      </c>
    </row>
    <row r="244" spans="22:22" x14ac:dyDescent="0.25">
      <c r="V244" s="2" t="s">
        <v>8</v>
      </c>
    </row>
    <row r="245" spans="22:22" x14ac:dyDescent="0.25">
      <c r="V245" s="2" t="s">
        <v>8</v>
      </c>
    </row>
    <row r="246" spans="22:22" x14ac:dyDescent="0.25">
      <c r="V246" s="2" t="s">
        <v>8</v>
      </c>
    </row>
    <row r="247" spans="22:22" x14ac:dyDescent="0.25">
      <c r="V247" s="2" t="s">
        <v>8</v>
      </c>
    </row>
    <row r="248" spans="22:22" x14ac:dyDescent="0.25">
      <c r="V248" s="2" t="s">
        <v>8</v>
      </c>
    </row>
    <row r="249" spans="22:22" x14ac:dyDescent="0.25">
      <c r="V249" s="2" t="s">
        <v>8</v>
      </c>
    </row>
    <row r="250" spans="22:22" x14ac:dyDescent="0.25">
      <c r="V250" s="2" t="s">
        <v>8</v>
      </c>
    </row>
    <row r="251" spans="22:22" x14ac:dyDescent="0.25">
      <c r="V251" s="2" t="s">
        <v>8</v>
      </c>
    </row>
    <row r="252" spans="22:22" x14ac:dyDescent="0.25">
      <c r="V252" s="2" t="s">
        <v>8</v>
      </c>
    </row>
    <row r="253" spans="22:22" x14ac:dyDescent="0.25">
      <c r="V253" s="2" t="s">
        <v>8</v>
      </c>
    </row>
    <row r="254" spans="22:22" x14ac:dyDescent="0.25">
      <c r="V254" s="2" t="s">
        <v>8</v>
      </c>
    </row>
    <row r="255" spans="22:22" x14ac:dyDescent="0.25">
      <c r="V255" s="2" t="s">
        <v>8</v>
      </c>
    </row>
    <row r="256" spans="22:22" x14ac:dyDescent="0.25">
      <c r="V256" s="2" t="s">
        <v>8</v>
      </c>
    </row>
    <row r="257" spans="22:22" x14ac:dyDescent="0.25">
      <c r="V257" s="2" t="s">
        <v>8</v>
      </c>
    </row>
    <row r="258" spans="22:22" x14ac:dyDescent="0.25">
      <c r="V258" s="2" t="s">
        <v>8</v>
      </c>
    </row>
    <row r="259" spans="22:22" x14ac:dyDescent="0.25">
      <c r="V259" s="2" t="s">
        <v>8</v>
      </c>
    </row>
    <row r="260" spans="22:22" x14ac:dyDescent="0.25">
      <c r="V260" s="2" t="s">
        <v>8</v>
      </c>
    </row>
    <row r="261" spans="22:22" x14ac:dyDescent="0.25">
      <c r="V261" s="2" t="s">
        <v>8</v>
      </c>
    </row>
    <row r="262" spans="22:22" x14ac:dyDescent="0.25">
      <c r="V262" s="2" t="s">
        <v>8</v>
      </c>
    </row>
    <row r="263" spans="22:22" x14ac:dyDescent="0.25">
      <c r="V263" s="2" t="s">
        <v>8</v>
      </c>
    </row>
    <row r="264" spans="22:22" x14ac:dyDescent="0.25">
      <c r="V264" s="2" t="s">
        <v>8</v>
      </c>
    </row>
  </sheetData>
  <mergeCells count="6">
    <mergeCell ref="A2:B2"/>
    <mergeCell ref="W4:AA4"/>
    <mergeCell ref="W9:AA9"/>
    <mergeCell ref="W13:AA13"/>
    <mergeCell ref="C25:K25"/>
    <mergeCell ref="L25:R25"/>
  </mergeCells>
  <pageMargins left="0.7" right="0.7" top="0.75" bottom="0.75" header="0.3" footer="0.3"/>
  <pageSetup paperSize="9" scale="36"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36"/>
  <sheetViews>
    <sheetView showGridLines="0" workbookViewId="0">
      <selection activeCell="A4" sqref="A4"/>
    </sheetView>
  </sheetViews>
  <sheetFormatPr baseColWidth="10" defaultColWidth="11.42578125" defaultRowHeight="15" x14ac:dyDescent="0.25"/>
  <cols>
    <col min="1" max="1" width="20.7109375" customWidth="1"/>
    <col min="2" max="2" width="25.28515625" customWidth="1"/>
  </cols>
  <sheetData>
    <row r="1" spans="1:27" ht="26.25" x14ac:dyDescent="0.35">
      <c r="A1" s="106" t="s">
        <v>160</v>
      </c>
      <c r="H1" s="107" t="s">
        <v>176</v>
      </c>
      <c r="V1" t="s">
        <v>8</v>
      </c>
      <c r="X1" s="105" t="s">
        <v>163</v>
      </c>
      <c r="Y1" s="31" t="str">
        <f>B4*100+1&amp;".."&amp;B4*100+B5</f>
        <v>201701..201703</v>
      </c>
    </row>
    <row r="2" spans="1:27" ht="16.5" x14ac:dyDescent="0.25">
      <c r="A2" s="164" t="s">
        <v>152</v>
      </c>
      <c r="B2" s="165"/>
      <c r="V2" t="s">
        <v>8</v>
      </c>
    </row>
    <row r="3" spans="1:27" ht="16.5" x14ac:dyDescent="0.3">
      <c r="A3" s="103" t="s">
        <v>153</v>
      </c>
      <c r="B3" s="32" t="s">
        <v>0</v>
      </c>
      <c r="V3" t="s">
        <v>8</v>
      </c>
    </row>
    <row r="4" spans="1:27" ht="16.5" x14ac:dyDescent="0.3">
      <c r="A4" s="103" t="s">
        <v>154</v>
      </c>
      <c r="B4" s="33">
        <v>2017</v>
      </c>
      <c r="V4" t="s">
        <v>8</v>
      </c>
      <c r="W4" s="166" t="s">
        <v>180</v>
      </c>
      <c r="X4" s="167"/>
      <c r="Y4" s="167"/>
      <c r="Z4" s="167"/>
      <c r="AA4" s="168"/>
    </row>
    <row r="5" spans="1:27" ht="16.5" x14ac:dyDescent="0.3">
      <c r="A5" s="103" t="s">
        <v>155</v>
      </c>
      <c r="B5" s="33">
        <v>3</v>
      </c>
      <c r="V5" t="s">
        <v>8</v>
      </c>
      <c r="W5" t="str">
        <f>_xll.Assistant.XL.RIK_AG("INF12_0_3_0_0_0_0_D=0x0;INF01@E=0,S=1002|1014,G=0,T=0_0,P=-1@E=1,S=1140@@@R=A,S=1163,V={0}:R=B,S=5,V={1}:R=C,S=1203,V=OUI:R=D,S=1118,V=Facture..Facture comptabilisée:R=A,S=1145,V={2}:",$B$3,$Y$1,$B$6)</f>
        <v/>
      </c>
      <c r="AA5" t="str">
        <f>_xll.Assistant.XL.RIK_AG("INF12_0_0_0_0_0_0_D=0x0;INF01@E=0,S=1001|1035,G=0,T=0_1,P=-1@E=1,S=1140@E=0,S=1083,G=0,T=0_0,P=-1@@R=A,S=1163,V={0}:R=B,S=1118,V=Facture..Facture comptabilisée:R=C,S=1145,V={1}:R=D,S=1203,V=OUI:R=E,S=5,V={2}:",$B$3,$B$6,$Y$1)</f>
        <v/>
      </c>
    </row>
    <row r="6" spans="1:27" ht="16.5" x14ac:dyDescent="0.3">
      <c r="A6" s="103" t="s">
        <v>161</v>
      </c>
      <c r="B6" s="32" t="s">
        <v>0</v>
      </c>
      <c r="V6" t="s">
        <v>8</v>
      </c>
    </row>
    <row r="7" spans="1:27" x14ac:dyDescent="0.25">
      <c r="V7" t="s">
        <v>8</v>
      </c>
      <c r="W7" t="s">
        <v>14</v>
      </c>
      <c r="Y7" t="s">
        <v>9</v>
      </c>
      <c r="AA7" t="s">
        <v>15</v>
      </c>
    </row>
    <row r="8" spans="1:27" x14ac:dyDescent="0.25">
      <c r="V8" t="s">
        <v>8</v>
      </c>
    </row>
    <row r="9" spans="1:27" x14ac:dyDescent="0.25">
      <c r="V9" t="s">
        <v>8</v>
      </c>
    </row>
    <row r="10" spans="1:27" x14ac:dyDescent="0.25">
      <c r="V10" t="s">
        <v>8</v>
      </c>
    </row>
    <row r="11" spans="1:27" x14ac:dyDescent="0.25">
      <c r="V11" t="s">
        <v>8</v>
      </c>
    </row>
    <row r="12" spans="1:27" x14ac:dyDescent="0.25">
      <c r="V12" t="s">
        <v>8</v>
      </c>
    </row>
    <row r="13" spans="1:27" x14ac:dyDescent="0.25">
      <c r="V13" t="s">
        <v>8</v>
      </c>
    </row>
    <row r="14" spans="1:27" x14ac:dyDescent="0.25">
      <c r="V14" t="s">
        <v>8</v>
      </c>
    </row>
    <row r="15" spans="1:27" x14ac:dyDescent="0.25">
      <c r="V15" t="s">
        <v>8</v>
      </c>
    </row>
    <row r="16" spans="1:27" x14ac:dyDescent="0.25">
      <c r="V16" t="s">
        <v>8</v>
      </c>
    </row>
    <row r="17" spans="22:22" x14ac:dyDescent="0.25">
      <c r="V17" t="s">
        <v>8</v>
      </c>
    </row>
    <row r="18" spans="22:22" x14ac:dyDescent="0.25">
      <c r="V18" t="s">
        <v>8</v>
      </c>
    </row>
    <row r="19" spans="22:22" x14ac:dyDescent="0.25">
      <c r="V19" t="s">
        <v>8</v>
      </c>
    </row>
    <row r="20" spans="22:22" x14ac:dyDescent="0.25">
      <c r="V20" t="s">
        <v>8</v>
      </c>
    </row>
    <row r="21" spans="22:22" x14ac:dyDescent="0.25">
      <c r="V21" t="s">
        <v>8</v>
      </c>
    </row>
    <row r="22" spans="22:22" x14ac:dyDescent="0.25">
      <c r="V22" t="s">
        <v>8</v>
      </c>
    </row>
    <row r="23" spans="22:22" x14ac:dyDescent="0.25">
      <c r="V23" t="s">
        <v>8</v>
      </c>
    </row>
    <row r="24" spans="22:22" x14ac:dyDescent="0.25">
      <c r="V24" t="s">
        <v>8</v>
      </c>
    </row>
    <row r="25" spans="22:22" x14ac:dyDescent="0.25">
      <c r="V25" t="s">
        <v>8</v>
      </c>
    </row>
    <row r="26" spans="22:22" x14ac:dyDescent="0.25">
      <c r="V26" t="s">
        <v>8</v>
      </c>
    </row>
    <row r="27" spans="22:22" x14ac:dyDescent="0.25">
      <c r="V27" t="s">
        <v>8</v>
      </c>
    </row>
    <row r="28" spans="22:22" x14ac:dyDescent="0.25">
      <c r="V28" t="s">
        <v>8</v>
      </c>
    </row>
    <row r="29" spans="22:22" x14ac:dyDescent="0.25">
      <c r="V29" t="s">
        <v>8</v>
      </c>
    </row>
    <row r="30" spans="22:22" x14ac:dyDescent="0.25">
      <c r="V30" t="s">
        <v>8</v>
      </c>
    </row>
    <row r="31" spans="22:22" x14ac:dyDescent="0.25">
      <c r="V31" t="s">
        <v>8</v>
      </c>
    </row>
    <row r="32" spans="22:22" x14ac:dyDescent="0.25">
      <c r="V32" t="s">
        <v>8</v>
      </c>
    </row>
    <row r="33" spans="22:22" x14ac:dyDescent="0.25">
      <c r="V33" t="s">
        <v>8</v>
      </c>
    </row>
    <row r="34" spans="22:22" x14ac:dyDescent="0.25">
      <c r="V34" t="s">
        <v>8</v>
      </c>
    </row>
    <row r="35" spans="22:22" x14ac:dyDescent="0.25">
      <c r="V35" t="s">
        <v>8</v>
      </c>
    </row>
    <row r="36" spans="22:22" x14ac:dyDescent="0.25">
      <c r="V36" t="s">
        <v>8</v>
      </c>
    </row>
  </sheetData>
  <mergeCells count="2">
    <mergeCell ref="A2:B2"/>
    <mergeCell ref="W4:AA4"/>
  </mergeCells>
  <pageMargins left="0.7" right="0.7" top="0.75" bottom="0.75" header="0.3" footer="0.3"/>
  <pageSetup paperSize="9" scale="38" orientation="portrait"/>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Q80"/>
  <sheetViews>
    <sheetView showGridLines="0" workbookViewId="0">
      <selection activeCell="B5" sqref="B5"/>
    </sheetView>
  </sheetViews>
  <sheetFormatPr baseColWidth="10" defaultColWidth="11.42578125" defaultRowHeight="14.25" outlineLevelRow="1" x14ac:dyDescent="0.2"/>
  <cols>
    <col min="1" max="2" width="31.5703125" style="34" customWidth="1"/>
    <col min="3" max="4" width="19.5703125" style="34" bestFit="1" customWidth="1"/>
    <col min="5" max="5" width="12.28515625" style="34" customWidth="1"/>
    <col min="6" max="7" width="12.140625" style="34" customWidth="1"/>
    <col min="8" max="8" width="11" style="34" bestFit="1" customWidth="1"/>
    <col min="9" max="9" width="11.28515625" style="34" bestFit="1" customWidth="1"/>
    <col min="10" max="16" width="11.42578125" style="34"/>
    <col min="17" max="17" width="13.7109375" style="34" customWidth="1"/>
    <col min="18" max="16384" width="11.42578125" style="34"/>
  </cols>
  <sheetData>
    <row r="1" spans="1:17" s="41" customFormat="1" ht="25.5" customHeight="1" x14ac:dyDescent="0.4">
      <c r="A1" s="169" t="s">
        <v>183</v>
      </c>
      <c r="B1" s="169"/>
      <c r="C1" s="169"/>
      <c r="D1" s="169"/>
      <c r="E1" s="169"/>
      <c r="F1" s="54" t="s">
        <v>184</v>
      </c>
      <c r="H1" s="55"/>
    </row>
    <row r="2" spans="1:17" s="41" customFormat="1" ht="21" customHeight="1" x14ac:dyDescent="0.4">
      <c r="C2"/>
      <c r="D2"/>
      <c r="E2"/>
      <c r="F2"/>
      <c r="G2" s="56"/>
      <c r="H2" s="55"/>
      <c r="I2" s="57"/>
    </row>
    <row r="3" spans="1:17" ht="19.5" customHeight="1" x14ac:dyDescent="0.25">
      <c r="A3" s="170" t="s">
        <v>166</v>
      </c>
      <c r="B3" s="171"/>
      <c r="C3"/>
      <c r="D3"/>
      <c r="E3"/>
      <c r="F3"/>
      <c r="Q3" s="35"/>
    </row>
    <row r="4" spans="1:17" ht="16.5" customHeight="1" x14ac:dyDescent="0.25">
      <c r="A4" s="108" t="s">
        <v>153</v>
      </c>
      <c r="B4" s="109" t="s">
        <v>67</v>
      </c>
      <c r="C4"/>
      <c r="D4"/>
      <c r="E4"/>
      <c r="F4"/>
      <c r="Q4" s="35"/>
    </row>
    <row r="5" spans="1:17" ht="16.5" customHeight="1" x14ac:dyDescent="0.25">
      <c r="A5" s="108" t="s">
        <v>162</v>
      </c>
      <c r="B5" s="109" t="s">
        <v>186</v>
      </c>
      <c r="C5"/>
      <c r="D5"/>
      <c r="E5"/>
      <c r="F5"/>
    </row>
    <row r="6" spans="1:17" ht="16.5" customHeight="1" x14ac:dyDescent="0.25">
      <c r="A6" s="108" t="s">
        <v>163</v>
      </c>
      <c r="B6" s="109" t="s">
        <v>66</v>
      </c>
      <c r="C6"/>
      <c r="D6"/>
      <c r="E6"/>
      <c r="F6"/>
    </row>
    <row r="7" spans="1:17" ht="16.5" customHeight="1" x14ac:dyDescent="0.25">
      <c r="A7" s="110" t="str">
        <f>_xll.Assistant.XL.RIK_VO("INF12_0x0_0_1_1,F=B='1',U='0',I='0',FN='Calibri',FS='10',FC='#FFFFFF',BC='#A5A5A5',AH='1',AV='1',Br=[$top-$bottom],BrS='1',BrC='#778899'_1,C=Total,F=B='1',U='0',I='0',FN='Calibri',FS='10',FC='#000000',BC='#FFFFFF',AH='1'"&amp;",AV='1',Br=[$top-$bottom],BrS='1',BrC='#778899'_0_0_1_1_D=1x1;INF01@E=0,S=1001|1001,G=0,T=0,P=0,O=NF='Texte'_B='0'_U='0'_I='0'_FN='Calibri'_FS='10'_FC='#000000'_BC='#FFFFFF'_AH='1'_AV='1'_Br=[]_BrS='0'_BrC='#FFFFFF'_WpT="&amp;"'0':@R=A,S=1163,V={0}:",$B$4)</f>
        <v>Référence Article</v>
      </c>
      <c r="B7" s="111" t="s">
        <v>0</v>
      </c>
      <c r="C7"/>
      <c r="D7"/>
      <c r="E7"/>
      <c r="F7"/>
    </row>
    <row r="8" spans="1:17" ht="15.75" x14ac:dyDescent="0.25">
      <c r="A8" s="58"/>
      <c r="B8" s="58"/>
      <c r="C8"/>
      <c r="D8"/>
      <c r="E8"/>
      <c r="F8"/>
    </row>
    <row r="9" spans="1:17" ht="15" x14ac:dyDescent="0.25">
      <c r="A9" s="34" t="str">
        <f>_xll.Assistant.XL.RIK_AL("INF12__2_0_1,F=B='0',U='0',I='0',FN='Arial',FS='11',FC='#FFFFFF',BC='#556B2F',AH='2',AV='1',Br=[$top-$bottom],BrS='1',BrC='#000000'_1,C=Total,F=B='1',U='0',I='0',FN='Arial',FS='10',FC='#000000',BC='#6B8E23',AH='0',AV='1'"&amp;",Br=[$top-$bottom],BrS='1',BrC='#000000'_0_1_0_0_D=33x6;INF01@L=Article,E=0,G=1_0_1_F=B='1'_U='0'_I='0'_FN='Calibri'_FS='10'_FC='#000000'_BC='#FFFFFF'_AH='1'_AV='1'_Br=[$top-$bottom]_BrS='1'_BrC='#778899'_C=Article_1_1_F"&amp;"=B='1'_U='0'_I='0'_FN='Calibri'_FS='10'_FC='#000000'_BC='#FFFFF0'_AH='3'_AV='1'_Br=[$top-$bottom]_BrS='1'_BrC='#778899'_C=Article,T=0,P=0,F=CONCATENER([1001|1001];{g} {g};[1001|1002]),Y=1,O=NF='Standard'_B='0'_U='0'_I='0"&amp;"'_FN='Calibri'_FS='10'_FC='#000000'_BC='#FFFFFF'_AH='1'_AV='1'_Br=[]_BrS='0'_BrC='#FFFFFF'_WpT='0':E=0,S=1002|1002,G=0,T=0,P=0,O=NF='Texte'_B='0'_U='0'_I='0'_FN='Arial'_FS='10'_FC='#000000'_BC='#FFFFFF'_AH='1'_AV='1'_Br="&amp;"[]_BrS='0'_BrC='#FFFFFF'_WpT='1':E=0,S=1074,G=0,T=0,P=0,O=NF='Texte'_B='0'_U='0'_I='0'_FN='Calibri'_FS='10'_FC='#000000'_BC='#FFFFFF'_AH='1'_AV='1'_Br=[]_BrS='0'_BrC='#FFFFFF'_WpT='0':E=1,S=1165,G=0,T=0,P=0,O=NF='Nombre'"&amp;"_B='0'_U='0'_I='0'_FN='Arial'_FS='10'_FC='#000000'_BC='#FFFFFF'_AH='3'_AV='1'_Br=[]_BrS='0'_BrC='#FFFFFF'_WpT='1':E=1,S=1116,G=0,T=0,P=0,O=NF='Nombre'_B='0'_U='0'_I='0'_FN='Arial'_FS='10'_FC='#000000'_BC='#FFFFFF'_AH='3'"&amp;"_AV='1'_Br=[]_BrS='0'_BrC='#FFFFFF'_WpT='1':E=1,S=1182,G=0,T=0,P=0,O=NF='Nombre'_B='0'_U='0'_I='0'_FN='Arial'_FS='10'_FC='#000000'_BC='#FFFFFF'_AH='3'_AV='1'_Br=[]_BrS='0'_BrC='#FFFFFF'_WpT='1':E=1,S=1140,G=0,T=0,P=0,O=N"&amp;"F='Nombre'_B='0'_U='0'_I='0'_FN='Arial'_FS='10'_FC='#000000'_BC='#FFFFFF'_AH='3'_AV='1'_Br=[$right]_BrS='1'_BrC='#000000'_WpT='1':@R=A,S=1203,V=OUI:R=B,S=1163,V={0}:R=C,S=1118,V={1}:R=D,S=5,V={2}:R=E,S=1001|1001,V={3}:",$B$4,$B$5,$B$6,$B$7)</f>
        <v/>
      </c>
      <c r="C9"/>
      <c r="D9"/>
      <c r="E9"/>
      <c r="F9"/>
    </row>
    <row r="10" spans="1:17" ht="15" x14ac:dyDescent="0.25">
      <c r="A10" s="47" t="s">
        <v>1</v>
      </c>
      <c r="B10" s="36" t="s">
        <v>4</v>
      </c>
      <c r="C10" s="47" t="s">
        <v>50</v>
      </c>
      <c r="D10" s="47" t="s">
        <v>17</v>
      </c>
      <c r="E10" s="47" t="s">
        <v>18</v>
      </c>
      <c r="F10" s="48" t="s">
        <v>3</v>
      </c>
      <c r="G10"/>
      <c r="H10"/>
    </row>
    <row r="11" spans="1:17" ht="0.95" customHeight="1" x14ac:dyDescent="0.25">
      <c r="A11" s="59"/>
      <c r="B11" s="37"/>
      <c r="C11" s="60"/>
      <c r="D11" s="61"/>
      <c r="E11" s="61"/>
      <c r="F11" s="62"/>
      <c r="G11"/>
      <c r="H11"/>
    </row>
    <row r="12" spans="1:17" ht="15" outlineLevel="1" x14ac:dyDescent="0.25">
      <c r="A12" s="49" t="s">
        <v>35</v>
      </c>
      <c r="B12" s="4" t="s">
        <v>36</v>
      </c>
      <c r="C12" s="50">
        <v>1</v>
      </c>
      <c r="D12" s="50">
        <v>372</v>
      </c>
      <c r="E12" s="50">
        <v>18.600000000000001</v>
      </c>
      <c r="F12" s="51">
        <v>353.4</v>
      </c>
      <c r="G12"/>
      <c r="H12"/>
    </row>
    <row r="13" spans="1:17" ht="15" outlineLevel="1" x14ac:dyDescent="0.25">
      <c r="A13" s="63" t="s">
        <v>51</v>
      </c>
      <c r="B13" s="64"/>
      <c r="C13" s="65">
        <v>1</v>
      </c>
      <c r="D13" s="65">
        <v>372</v>
      </c>
      <c r="E13" s="65">
        <v>18.600000000000001</v>
      </c>
      <c r="F13" s="66">
        <v>353.4</v>
      </c>
      <c r="G13"/>
      <c r="H13"/>
    </row>
    <row r="14" spans="1:17" ht="0.95" customHeight="1" x14ac:dyDescent="0.25">
      <c r="A14" s="59"/>
      <c r="B14" s="37"/>
      <c r="C14" s="60"/>
      <c r="D14" s="61"/>
      <c r="E14" s="61"/>
      <c r="F14" s="62"/>
      <c r="G14"/>
      <c r="H14"/>
      <c r="I14" s="39"/>
    </row>
    <row r="15" spans="1:17" ht="15" outlineLevel="1" x14ac:dyDescent="0.25">
      <c r="A15" s="49" t="s">
        <v>35</v>
      </c>
      <c r="B15" s="4" t="s">
        <v>36</v>
      </c>
      <c r="C15" s="50">
        <v>4</v>
      </c>
      <c r="D15" s="50">
        <v>2352</v>
      </c>
      <c r="E15" s="50">
        <v>117.6</v>
      </c>
      <c r="F15" s="51">
        <v>2234.4</v>
      </c>
      <c r="G15"/>
      <c r="H15"/>
    </row>
    <row r="16" spans="1:17" ht="15" outlineLevel="1" x14ac:dyDescent="0.25">
      <c r="A16" s="63" t="s">
        <v>52</v>
      </c>
      <c r="B16" s="64"/>
      <c r="C16" s="65">
        <v>4</v>
      </c>
      <c r="D16" s="65">
        <v>2352</v>
      </c>
      <c r="E16" s="65">
        <v>117.6</v>
      </c>
      <c r="F16" s="66">
        <v>2234.4</v>
      </c>
      <c r="G16"/>
      <c r="H16"/>
    </row>
    <row r="17" spans="1:8" ht="0.95" customHeight="1" x14ac:dyDescent="0.25">
      <c r="A17" s="59"/>
      <c r="B17" s="37"/>
      <c r="C17" s="60"/>
      <c r="D17" s="61"/>
      <c r="E17" s="61"/>
      <c r="F17" s="62"/>
      <c r="G17"/>
      <c r="H17"/>
    </row>
    <row r="18" spans="1:8" ht="15" outlineLevel="1" x14ac:dyDescent="0.25">
      <c r="A18" s="49" t="s">
        <v>31</v>
      </c>
      <c r="B18" s="4" t="s">
        <v>32</v>
      </c>
      <c r="C18" s="50">
        <v>1</v>
      </c>
      <c r="D18" s="50">
        <v>1071</v>
      </c>
      <c r="E18" s="50">
        <v>128.52000000000001</v>
      </c>
      <c r="F18" s="51">
        <v>942.48</v>
      </c>
      <c r="G18"/>
      <c r="H18"/>
    </row>
    <row r="19" spans="1:8" ht="15" outlineLevel="1" x14ac:dyDescent="0.25">
      <c r="A19" s="63" t="s">
        <v>53</v>
      </c>
      <c r="B19" s="64"/>
      <c r="C19" s="65">
        <v>1</v>
      </c>
      <c r="D19" s="65">
        <v>1071</v>
      </c>
      <c r="E19" s="65">
        <v>128.52000000000001</v>
      </c>
      <c r="F19" s="66">
        <v>942.48</v>
      </c>
      <c r="G19"/>
      <c r="H19"/>
    </row>
    <row r="20" spans="1:8" ht="0.95" customHeight="1" x14ac:dyDescent="0.25">
      <c r="A20" s="59"/>
      <c r="B20" s="37"/>
      <c r="C20" s="60"/>
      <c r="D20" s="61"/>
      <c r="E20" s="61"/>
      <c r="F20" s="62"/>
      <c r="G20"/>
      <c r="H20"/>
    </row>
    <row r="21" spans="1:8" ht="15" outlineLevel="1" x14ac:dyDescent="0.25">
      <c r="A21" s="49" t="s">
        <v>41</v>
      </c>
      <c r="B21" s="4" t="s">
        <v>42</v>
      </c>
      <c r="C21" s="50">
        <v>10</v>
      </c>
      <c r="D21" s="50">
        <v>18345.32</v>
      </c>
      <c r="E21" s="50">
        <v>0</v>
      </c>
      <c r="F21" s="51">
        <v>18345.32</v>
      </c>
      <c r="G21"/>
      <c r="H21"/>
    </row>
    <row r="22" spans="1:8" ht="25.5" outlineLevel="1" x14ac:dyDescent="0.25">
      <c r="A22" s="63" t="s">
        <v>54</v>
      </c>
      <c r="B22" s="64"/>
      <c r="C22" s="65">
        <v>10</v>
      </c>
      <c r="D22" s="65">
        <v>18345.32</v>
      </c>
      <c r="E22" s="65">
        <v>0</v>
      </c>
      <c r="F22" s="66">
        <v>18345.32</v>
      </c>
      <c r="G22"/>
      <c r="H22"/>
    </row>
    <row r="23" spans="1:8" ht="0.95" customHeight="1" x14ac:dyDescent="0.25">
      <c r="A23" s="59"/>
      <c r="B23" s="37"/>
      <c r="C23" s="60"/>
      <c r="D23" s="61"/>
      <c r="E23" s="61"/>
      <c r="F23" s="62"/>
      <c r="G23"/>
      <c r="H23"/>
    </row>
    <row r="24" spans="1:8" ht="15" outlineLevel="1" x14ac:dyDescent="0.25">
      <c r="A24" s="49" t="s">
        <v>31</v>
      </c>
      <c r="B24" s="4" t="s">
        <v>32</v>
      </c>
      <c r="C24" s="50">
        <v>3</v>
      </c>
      <c r="D24" s="50">
        <v>930</v>
      </c>
      <c r="E24" s="50">
        <v>111.6</v>
      </c>
      <c r="F24" s="51">
        <v>818.4</v>
      </c>
      <c r="G24"/>
      <c r="H24"/>
    </row>
    <row r="25" spans="1:8" ht="25.5" outlineLevel="1" x14ac:dyDescent="0.25">
      <c r="A25" s="63" t="s">
        <v>55</v>
      </c>
      <c r="B25" s="64"/>
      <c r="C25" s="65">
        <v>3</v>
      </c>
      <c r="D25" s="65">
        <v>930</v>
      </c>
      <c r="E25" s="65">
        <v>111.6</v>
      </c>
      <c r="F25" s="66">
        <v>818.4</v>
      </c>
      <c r="G25"/>
      <c r="H25"/>
    </row>
    <row r="26" spans="1:8" ht="0.95" customHeight="1" x14ac:dyDescent="0.25">
      <c r="A26" s="59"/>
      <c r="B26" s="37"/>
      <c r="C26" s="60"/>
      <c r="D26" s="61"/>
      <c r="E26" s="61"/>
      <c r="F26" s="62"/>
      <c r="G26"/>
      <c r="H26"/>
    </row>
    <row r="27" spans="1:8" ht="15" outlineLevel="1" x14ac:dyDescent="0.25">
      <c r="A27" s="49" t="s">
        <v>35</v>
      </c>
      <c r="B27" s="4" t="s">
        <v>36</v>
      </c>
      <c r="C27" s="50">
        <v>1</v>
      </c>
      <c r="D27" s="50">
        <v>2189</v>
      </c>
      <c r="E27" s="50">
        <v>109.45</v>
      </c>
      <c r="F27" s="51">
        <v>2079.5500000000002</v>
      </c>
      <c r="G27"/>
      <c r="H27"/>
    </row>
    <row r="28" spans="1:8" ht="25.5" outlineLevel="1" x14ac:dyDescent="0.25">
      <c r="A28" s="63" t="s">
        <v>56</v>
      </c>
      <c r="B28" s="64"/>
      <c r="C28" s="65">
        <v>1</v>
      </c>
      <c r="D28" s="65">
        <v>2189</v>
      </c>
      <c r="E28" s="65">
        <v>109.45</v>
      </c>
      <c r="F28" s="66">
        <v>2079.5500000000002</v>
      </c>
      <c r="G28"/>
      <c r="H28"/>
    </row>
    <row r="29" spans="1:8" ht="0.95" customHeight="1" x14ac:dyDescent="0.25">
      <c r="A29" s="59"/>
      <c r="B29" s="37"/>
      <c r="C29" s="60"/>
      <c r="D29" s="61"/>
      <c r="E29" s="61"/>
      <c r="F29" s="62"/>
      <c r="G29"/>
      <c r="H29"/>
    </row>
    <row r="30" spans="1:8" ht="15" outlineLevel="1" x14ac:dyDescent="0.25">
      <c r="A30" s="49" t="s">
        <v>28</v>
      </c>
      <c r="B30" s="4" t="s">
        <v>29</v>
      </c>
      <c r="C30" s="50">
        <v>8</v>
      </c>
      <c r="D30" s="50">
        <v>26500</v>
      </c>
      <c r="E30" s="50">
        <v>0.02</v>
      </c>
      <c r="F30" s="51">
        <v>26499.98</v>
      </c>
      <c r="G30"/>
      <c r="H30"/>
    </row>
    <row r="31" spans="1:8" ht="25.5" outlineLevel="1" x14ac:dyDescent="0.25">
      <c r="A31" s="63" t="s">
        <v>57</v>
      </c>
      <c r="B31" s="64"/>
      <c r="C31" s="65">
        <v>8</v>
      </c>
      <c r="D31" s="65">
        <v>26500</v>
      </c>
      <c r="E31" s="65">
        <v>0.02</v>
      </c>
      <c r="F31" s="66">
        <v>26499.98</v>
      </c>
      <c r="G31"/>
      <c r="H31"/>
    </row>
    <row r="32" spans="1:8" ht="0.95" customHeight="1" x14ac:dyDescent="0.25">
      <c r="A32" s="59"/>
      <c r="B32" s="37"/>
      <c r="C32" s="60"/>
      <c r="D32" s="61"/>
      <c r="E32" s="61"/>
      <c r="F32" s="62"/>
      <c r="G32"/>
      <c r="H32"/>
    </row>
    <row r="33" spans="1:8" ht="15" outlineLevel="1" x14ac:dyDescent="0.25">
      <c r="A33" s="49" t="s">
        <v>35</v>
      </c>
      <c r="B33" s="4" t="s">
        <v>36</v>
      </c>
      <c r="C33" s="50">
        <v>1</v>
      </c>
      <c r="D33" s="50">
        <v>26.25</v>
      </c>
      <c r="E33" s="50">
        <v>1.31</v>
      </c>
      <c r="F33" s="51">
        <v>24.94</v>
      </c>
      <c r="G33"/>
      <c r="H33"/>
    </row>
    <row r="34" spans="1:8" ht="25.5" outlineLevel="1" x14ac:dyDescent="0.25">
      <c r="A34" s="63" t="s">
        <v>58</v>
      </c>
      <c r="B34" s="64"/>
      <c r="C34" s="65">
        <v>1</v>
      </c>
      <c r="D34" s="65">
        <v>26.25</v>
      </c>
      <c r="E34" s="65">
        <v>1.31</v>
      </c>
      <c r="F34" s="66">
        <v>24.94</v>
      </c>
      <c r="G34"/>
      <c r="H34"/>
    </row>
    <row r="35" spans="1:8" ht="0.95" customHeight="1" x14ac:dyDescent="0.25">
      <c r="A35" s="59"/>
      <c r="B35" s="37"/>
      <c r="C35" s="60"/>
      <c r="D35" s="61"/>
      <c r="E35" s="61"/>
      <c r="F35" s="62"/>
      <c r="G35"/>
      <c r="H35"/>
    </row>
    <row r="36" spans="1:8" ht="15" outlineLevel="1" x14ac:dyDescent="0.25">
      <c r="A36" s="49" t="s">
        <v>22</v>
      </c>
      <c r="B36" s="4" t="s">
        <v>23</v>
      </c>
      <c r="C36" s="50">
        <v>1</v>
      </c>
      <c r="D36" s="50">
        <v>590</v>
      </c>
      <c r="E36" s="50">
        <v>0</v>
      </c>
      <c r="F36" s="51">
        <v>590</v>
      </c>
      <c r="G36"/>
      <c r="H36"/>
    </row>
    <row r="37" spans="1:8" ht="15" outlineLevel="1" x14ac:dyDescent="0.25">
      <c r="A37" s="49" t="s">
        <v>38</v>
      </c>
      <c r="B37" s="4" t="s">
        <v>39</v>
      </c>
      <c r="C37" s="50">
        <v>1</v>
      </c>
      <c r="D37" s="50">
        <v>590</v>
      </c>
      <c r="E37" s="50">
        <v>0</v>
      </c>
      <c r="F37" s="51">
        <v>590</v>
      </c>
      <c r="G37"/>
      <c r="H37"/>
    </row>
    <row r="38" spans="1:8" ht="25.5" outlineLevel="1" x14ac:dyDescent="0.25">
      <c r="A38" s="63" t="s">
        <v>59</v>
      </c>
      <c r="B38" s="64"/>
      <c r="C38" s="65">
        <v>2</v>
      </c>
      <c r="D38" s="65">
        <v>1180</v>
      </c>
      <c r="E38" s="65">
        <v>0</v>
      </c>
      <c r="F38" s="66">
        <v>1180</v>
      </c>
      <c r="G38"/>
      <c r="H38"/>
    </row>
    <row r="39" spans="1:8" ht="0.95" customHeight="1" x14ac:dyDescent="0.25">
      <c r="A39" s="59"/>
      <c r="B39" s="37"/>
      <c r="C39" s="60"/>
      <c r="D39" s="61"/>
      <c r="E39" s="61"/>
      <c r="F39" s="62"/>
      <c r="G39"/>
      <c r="H39"/>
    </row>
    <row r="40" spans="1:8" ht="15" outlineLevel="1" x14ac:dyDescent="0.25">
      <c r="A40" s="49" t="s">
        <v>25</v>
      </c>
      <c r="B40" s="4" t="s">
        <v>26</v>
      </c>
      <c r="C40" s="50">
        <v>25</v>
      </c>
      <c r="D40" s="50">
        <v>19240</v>
      </c>
      <c r="E40" s="50">
        <v>0</v>
      </c>
      <c r="F40" s="51">
        <v>19240</v>
      </c>
      <c r="G40"/>
      <c r="H40"/>
    </row>
    <row r="41" spans="1:8" ht="25.5" outlineLevel="1" x14ac:dyDescent="0.25">
      <c r="A41" s="63" t="s">
        <v>60</v>
      </c>
      <c r="B41" s="64"/>
      <c r="C41" s="65">
        <v>25</v>
      </c>
      <c r="D41" s="65">
        <v>19240</v>
      </c>
      <c r="E41" s="65">
        <v>0</v>
      </c>
      <c r="F41" s="66">
        <v>19240</v>
      </c>
      <c r="G41"/>
      <c r="H41"/>
    </row>
    <row r="42" spans="1:8" ht="15" x14ac:dyDescent="0.25">
      <c r="A42" s="67" t="s">
        <v>7</v>
      </c>
      <c r="B42" s="68"/>
      <c r="C42" s="69">
        <v>56</v>
      </c>
      <c r="D42" s="52">
        <v>72205.570000000007</v>
      </c>
      <c r="E42" s="52">
        <v>487.1</v>
      </c>
      <c r="F42" s="53">
        <v>71718.47</v>
      </c>
      <c r="G42"/>
      <c r="H42"/>
    </row>
    <row r="43" spans="1:8" ht="15" x14ac:dyDescent="0.25">
      <c r="A43" s="74"/>
      <c r="B43" s="74"/>
      <c r="C43" s="75"/>
      <c r="D43" s="75"/>
      <c r="E43" s="75"/>
      <c r="F43" s="75"/>
      <c r="G43"/>
      <c r="H43"/>
    </row>
    <row r="44" spans="1:8" ht="15" x14ac:dyDescent="0.25">
      <c r="A44"/>
      <c r="B44"/>
      <c r="C44"/>
      <c r="D44"/>
      <c r="E44"/>
      <c r="F44"/>
      <c r="G44"/>
      <c r="H44"/>
    </row>
    <row r="45" spans="1:8" ht="15" x14ac:dyDescent="0.25">
      <c r="A45"/>
      <c r="B45"/>
      <c r="C45"/>
      <c r="D45"/>
      <c r="E45"/>
      <c r="F45"/>
      <c r="G45"/>
      <c r="H45"/>
    </row>
    <row r="46" spans="1:8" ht="15" x14ac:dyDescent="0.25">
      <c r="A46"/>
      <c r="B46"/>
      <c r="C46"/>
      <c r="D46"/>
      <c r="E46"/>
      <c r="F46"/>
      <c r="G46"/>
      <c r="H46"/>
    </row>
    <row r="47" spans="1:8" ht="15" x14ac:dyDescent="0.25">
      <c r="A47"/>
      <c r="B47"/>
      <c r="C47"/>
      <c r="D47"/>
      <c r="E47"/>
      <c r="F47"/>
      <c r="G47"/>
      <c r="H47"/>
    </row>
    <row r="48" spans="1:8" ht="15" x14ac:dyDescent="0.25">
      <c r="A48"/>
      <c r="B48"/>
      <c r="C48"/>
      <c r="D48"/>
      <c r="E48"/>
      <c r="F48"/>
      <c r="G48"/>
      <c r="H48"/>
    </row>
    <row r="49" spans="1:8" ht="15" x14ac:dyDescent="0.25">
      <c r="A49"/>
      <c r="B49"/>
      <c r="C49"/>
      <c r="D49"/>
      <c r="E49"/>
      <c r="F49"/>
      <c r="G49"/>
      <c r="H49"/>
    </row>
    <row r="50" spans="1:8" ht="15" x14ac:dyDescent="0.25">
      <c r="A50"/>
      <c r="B50"/>
      <c r="C50"/>
      <c r="D50"/>
      <c r="E50"/>
      <c r="F50"/>
      <c r="G50"/>
      <c r="H50"/>
    </row>
    <row r="51" spans="1:8" ht="15" x14ac:dyDescent="0.25">
      <c r="A51"/>
      <c r="B51"/>
      <c r="C51"/>
      <c r="D51"/>
      <c r="E51"/>
      <c r="F51"/>
      <c r="G51"/>
      <c r="H51"/>
    </row>
    <row r="52" spans="1:8" ht="15" x14ac:dyDescent="0.25">
      <c r="A52"/>
      <c r="B52"/>
      <c r="C52"/>
      <c r="D52"/>
      <c r="E52"/>
      <c r="F52"/>
      <c r="G52"/>
      <c r="H52"/>
    </row>
    <row r="53" spans="1:8" ht="15" x14ac:dyDescent="0.25">
      <c r="A53"/>
      <c r="B53"/>
      <c r="C53"/>
      <c r="D53"/>
      <c r="E53"/>
      <c r="F53"/>
      <c r="G53"/>
      <c r="H53"/>
    </row>
    <row r="54" spans="1:8" ht="15" x14ac:dyDescent="0.25">
      <c r="A54"/>
      <c r="B54"/>
      <c r="C54"/>
      <c r="D54"/>
      <c r="E54"/>
      <c r="F54"/>
      <c r="G54"/>
      <c r="H54"/>
    </row>
    <row r="55" spans="1:8" ht="15" x14ac:dyDescent="0.25">
      <c r="A55"/>
      <c r="B55"/>
      <c r="C55"/>
      <c r="D55"/>
      <c r="E55"/>
      <c r="F55"/>
      <c r="G55"/>
      <c r="H55"/>
    </row>
    <row r="56" spans="1:8" ht="15" x14ac:dyDescent="0.25">
      <c r="A56"/>
      <c r="B56"/>
      <c r="C56"/>
      <c r="D56"/>
      <c r="E56"/>
      <c r="F56"/>
      <c r="G56"/>
      <c r="H56"/>
    </row>
    <row r="57" spans="1:8" ht="15" x14ac:dyDescent="0.25">
      <c r="A57"/>
      <c r="B57"/>
      <c r="C57"/>
      <c r="D57"/>
      <c r="E57"/>
      <c r="F57"/>
      <c r="G57"/>
      <c r="H57"/>
    </row>
    <row r="58" spans="1:8" ht="15" x14ac:dyDescent="0.25">
      <c r="A58"/>
      <c r="B58"/>
      <c r="C58"/>
      <c r="D58"/>
      <c r="E58"/>
      <c r="F58"/>
      <c r="G58"/>
      <c r="H58"/>
    </row>
    <row r="59" spans="1:8" ht="15" x14ac:dyDescent="0.25">
      <c r="A59"/>
      <c r="B59"/>
      <c r="C59"/>
      <c r="D59"/>
      <c r="E59"/>
      <c r="F59"/>
      <c r="G59"/>
      <c r="H59"/>
    </row>
    <row r="60" spans="1:8" ht="15" x14ac:dyDescent="0.25">
      <c r="A60"/>
      <c r="B60"/>
      <c r="C60"/>
      <c r="D60"/>
      <c r="E60"/>
      <c r="F60"/>
      <c r="G60"/>
      <c r="H60"/>
    </row>
    <row r="61" spans="1:8" ht="15" x14ac:dyDescent="0.25">
      <c r="A61"/>
      <c r="B61"/>
      <c r="C61"/>
      <c r="D61"/>
      <c r="E61"/>
      <c r="F61"/>
      <c r="G61"/>
      <c r="H61"/>
    </row>
    <row r="62" spans="1:8" ht="15" x14ac:dyDescent="0.25">
      <c r="A62"/>
      <c r="B62"/>
      <c r="C62"/>
      <c r="D62"/>
      <c r="E62"/>
      <c r="F62"/>
      <c r="G62"/>
      <c r="H62"/>
    </row>
    <row r="63" spans="1:8" ht="15" x14ac:dyDescent="0.25">
      <c r="A63"/>
      <c r="B63"/>
      <c r="C63"/>
      <c r="D63"/>
      <c r="E63"/>
      <c r="F63"/>
      <c r="G63"/>
      <c r="H63"/>
    </row>
    <row r="64" spans="1:8" ht="15" x14ac:dyDescent="0.25">
      <c r="A64"/>
      <c r="B64"/>
      <c r="C64"/>
      <c r="D64"/>
      <c r="E64"/>
      <c r="F64"/>
      <c r="G64"/>
      <c r="H64"/>
    </row>
    <row r="65" spans="1:8" ht="15" x14ac:dyDescent="0.25">
      <c r="A65"/>
      <c r="B65"/>
      <c r="C65"/>
      <c r="D65"/>
      <c r="E65"/>
      <c r="F65"/>
      <c r="G65"/>
      <c r="H65"/>
    </row>
    <row r="66" spans="1:8" ht="15" x14ac:dyDescent="0.25">
      <c r="A66"/>
      <c r="B66"/>
      <c r="C66"/>
      <c r="D66"/>
      <c r="E66"/>
      <c r="F66"/>
      <c r="G66"/>
      <c r="H66"/>
    </row>
    <row r="67" spans="1:8" ht="15" x14ac:dyDescent="0.25">
      <c r="A67"/>
      <c r="B67"/>
      <c r="C67"/>
      <c r="D67"/>
      <c r="E67"/>
      <c r="F67"/>
      <c r="G67"/>
      <c r="H67"/>
    </row>
    <row r="68" spans="1:8" ht="15" x14ac:dyDescent="0.25">
      <c r="A68"/>
      <c r="B68"/>
      <c r="C68"/>
      <c r="D68"/>
      <c r="E68"/>
      <c r="F68"/>
      <c r="G68"/>
      <c r="H68"/>
    </row>
    <row r="69" spans="1:8" ht="15" x14ac:dyDescent="0.25">
      <c r="A69"/>
      <c r="B69"/>
      <c r="C69"/>
      <c r="D69"/>
      <c r="E69"/>
      <c r="F69"/>
      <c r="G69"/>
      <c r="H69"/>
    </row>
    <row r="70" spans="1:8" ht="15" x14ac:dyDescent="0.25">
      <c r="A70"/>
      <c r="B70"/>
      <c r="C70"/>
      <c r="D70"/>
      <c r="E70"/>
      <c r="F70"/>
      <c r="G70"/>
      <c r="H70"/>
    </row>
    <row r="71" spans="1:8" ht="15" x14ac:dyDescent="0.25">
      <c r="A71"/>
      <c r="B71"/>
      <c r="C71"/>
      <c r="D71"/>
      <c r="E71"/>
      <c r="F71"/>
      <c r="G71"/>
      <c r="H71"/>
    </row>
    <row r="72" spans="1:8" ht="15" x14ac:dyDescent="0.25">
      <c r="A72"/>
      <c r="B72"/>
      <c r="C72"/>
      <c r="D72"/>
      <c r="E72"/>
      <c r="F72"/>
      <c r="G72"/>
      <c r="H72"/>
    </row>
    <row r="73" spans="1:8" ht="15" x14ac:dyDescent="0.25">
      <c r="A73"/>
      <c r="B73"/>
      <c r="C73"/>
      <c r="D73"/>
      <c r="E73"/>
      <c r="F73"/>
      <c r="G73"/>
      <c r="H73"/>
    </row>
    <row r="74" spans="1:8" ht="15" x14ac:dyDescent="0.25">
      <c r="A74"/>
      <c r="B74"/>
      <c r="C74"/>
      <c r="D74"/>
      <c r="E74"/>
      <c r="F74"/>
      <c r="G74"/>
      <c r="H74"/>
    </row>
    <row r="75" spans="1:8" ht="15" x14ac:dyDescent="0.25">
      <c r="A75"/>
      <c r="B75"/>
      <c r="C75"/>
      <c r="D75"/>
      <c r="E75"/>
      <c r="F75"/>
      <c r="G75"/>
      <c r="H75"/>
    </row>
    <row r="76" spans="1:8" ht="15" x14ac:dyDescent="0.25">
      <c r="A76"/>
      <c r="B76"/>
      <c r="C76"/>
      <c r="D76"/>
      <c r="E76"/>
      <c r="F76"/>
      <c r="G76"/>
      <c r="H76"/>
    </row>
    <row r="77" spans="1:8" ht="15" x14ac:dyDescent="0.25">
      <c r="A77"/>
      <c r="B77"/>
      <c r="C77"/>
      <c r="D77"/>
      <c r="E77"/>
      <c r="F77"/>
      <c r="G77"/>
      <c r="H77"/>
    </row>
    <row r="78" spans="1:8" ht="15" x14ac:dyDescent="0.25">
      <c r="A78"/>
      <c r="B78"/>
      <c r="C78"/>
      <c r="D78"/>
      <c r="E78"/>
      <c r="F78"/>
      <c r="G78"/>
      <c r="H78"/>
    </row>
    <row r="79" spans="1:8" ht="15" x14ac:dyDescent="0.25">
      <c r="A79"/>
      <c r="B79"/>
      <c r="C79"/>
      <c r="D79"/>
      <c r="E79"/>
      <c r="F79"/>
      <c r="G79" s="39"/>
      <c r="H79" s="70"/>
    </row>
    <row r="80" spans="1:8" x14ac:dyDescent="0.2">
      <c r="A80" s="40"/>
      <c r="B80" s="40"/>
      <c r="C80" s="39"/>
      <c r="D80" s="39"/>
      <c r="E80" s="39"/>
      <c r="F80" s="39"/>
    </row>
  </sheetData>
  <mergeCells count="2">
    <mergeCell ref="A1:E1"/>
    <mergeCell ref="A3:B3"/>
  </mergeCells>
  <printOptions horizontalCentered="1"/>
  <pageMargins left="0.23622047244094491" right="0.23622047244094491" top="0.31496062992125984" bottom="0.31496062992125984" header="0.31496062992125984" footer="0.31496062992125984"/>
  <pageSetup paperSize="9" fitToHeight="2" orientation="landscape"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pageSetUpPr fitToPage="1"/>
  </sheetPr>
  <dimension ref="A1:K399"/>
  <sheetViews>
    <sheetView showGridLines="0" showZeros="0" topLeftCell="B1" workbookViewId="0">
      <selection activeCell="B7" sqref="B7"/>
    </sheetView>
  </sheetViews>
  <sheetFormatPr baseColWidth="10" defaultColWidth="11.42578125" defaultRowHeight="14.25" x14ac:dyDescent="0.2"/>
  <cols>
    <col min="1" max="1" width="11.42578125" style="34" hidden="1" customWidth="1"/>
    <col min="2" max="2" width="22.28515625" style="34" customWidth="1"/>
    <col min="3" max="3" width="32.42578125" style="34" customWidth="1"/>
    <col min="4" max="6" width="15.7109375" style="34" customWidth="1"/>
    <col min="7" max="7" width="13.140625" style="34" customWidth="1"/>
    <col min="8" max="8" width="8.7109375" style="34" customWidth="1"/>
    <col min="9" max="9" width="15.7109375" style="34" customWidth="1"/>
    <col min="10" max="16384" width="11.42578125" style="34"/>
  </cols>
  <sheetData>
    <row r="1" spans="1:11" ht="30" x14ac:dyDescent="0.4">
      <c r="B1" s="172" t="s">
        <v>164</v>
      </c>
      <c r="C1" s="172"/>
      <c r="D1" s="172"/>
      <c r="E1" s="172"/>
      <c r="F1" s="172"/>
      <c r="G1" s="172"/>
      <c r="H1" s="172"/>
      <c r="I1" s="172"/>
      <c r="J1" s="112" t="s">
        <v>165</v>
      </c>
      <c r="K1" s="57"/>
    </row>
    <row r="2" spans="1:11" ht="18" customHeight="1" x14ac:dyDescent="0.4">
      <c r="B2" s="41"/>
    </row>
    <row r="3" spans="1:11" ht="18.75" customHeight="1" x14ac:dyDescent="0.25">
      <c r="B3" s="173" t="s">
        <v>166</v>
      </c>
      <c r="C3" s="174"/>
      <c r="E3" s="113" t="s">
        <v>177</v>
      </c>
      <c r="F3" s="114" t="s">
        <v>68</v>
      </c>
      <c r="G3" s="115" t="str">
        <f>F3&amp;","&amp;F5</f>
        <v>201701,201701</v>
      </c>
      <c r="J3"/>
    </row>
    <row r="4" spans="1:11" s="42" customFormat="1" ht="16.5" customHeight="1" x14ac:dyDescent="0.25">
      <c r="B4" s="108" t="s">
        <v>153</v>
      </c>
      <c r="C4" s="7" t="s">
        <v>67</v>
      </c>
    </row>
    <row r="5" spans="1:11" s="42" customFormat="1" ht="16.5" customHeight="1" x14ac:dyDescent="0.25">
      <c r="B5" s="110" t="s">
        <v>162</v>
      </c>
      <c r="C5" s="116" t="s">
        <v>186</v>
      </c>
      <c r="E5" s="113" t="s">
        <v>178</v>
      </c>
      <c r="F5" s="114" t="s">
        <v>68</v>
      </c>
    </row>
    <row r="6" spans="1:11" s="42" customFormat="1" ht="24.75" customHeight="1" x14ac:dyDescent="0.25">
      <c r="B6" s="71"/>
      <c r="C6" s="71"/>
    </row>
    <row r="7" spans="1:11" x14ac:dyDescent="0.2">
      <c r="B7" s="34" t="str">
        <f>_xll.Assistant.XL.RIK_AL("INF12__2_1_1,F=B='1',U='0',I='0',FN='Arial',FS='10',FC='#FFFFFF',BC='#556B2F',AH='2',AV='1',Br=[$top-$bottom],BrS='1',BrC='#000000'_1,C=Total,F=B='1',U='0',I='0',FN='Arial',FS='10',FC='#000000',BC='#6B8E23',AH='2',AV='1'"&amp;",Br=[$top-$bottom],BrS='1',BrC='#000000'_0_1_0_0_D=7x6;INF01@E=0,S=1002|1001,G=0,T=0,P=0,O=NF='Texte'_B='0'_U='0'_I='0'_FN='Arial'_FS='10'_FC='#000000'_BC='#FFFFFF'_AH='1'_AV='1'_Br=[$left]_BrS='1'_BrC='#000000'_WpT='0':"&amp;"E=0,S=1002|1002,G=0,T=0,P=0,O=NF='Texte'_B='0'_U='0'_I='0'_FN='Arial'_FS='10'_FC='#000000'_BC='#FFFFFF'_AH='1'_AV='1'_Br=[]_BrS='0'_BrC='#FFFFFF'_WpT='0':L=CA Période 1,E=1,G=0,T=0,P=0,F=SI([5]={0};[1140];0),Y=0,O=NF='No"&amp;"mbre'_B='0'_U='0'_I='0'_FN='Arial'_FS='10'_FC='#000000'_BC='#FFFFFF'_AH='3'_AV='1'_Br=[$left-$right]_BrS='1'_BrC='#000000'_WpT='0':L=CA Période 2,E=1,G=0,T=0,P=0,F=SI([5]={1};[1140];0),Y=0,O=NF='Nombre'_B='0'_U='0'_I='0'"&amp;"_FN='Arial'_FS='10'_FC='#000000'_BC='#FFFFFF'_AH='3'_AV='1'_Br=[$left-$right]_BrS='1'_BrC='#000000'_WpT='0':L=Evolution,E=1,G=0,T=0,P=0,F=[CA Période 2]-[CA Période 1],Y=1,O=NF='Nombre'_B='0'_U='0'_I='0'_FN='Arial'_FS='1"&amp;"0'_FC='#000000'_BC='#FFFFFF'_AH='3'_AV='1'_Br=[$left-$right]_BrS='1'_BrC='#000000'_WpT='0',CF=TC='5'_TO='1'_V='[0-0-1]'_[0-0]:L=%,E=0,G=0,T=0,P=0,F==SI(ET([CA Période 1]=0;[CA Période 2]=0);0;SI([CA Période 1]=0;[Evoluti"&amp;"on]/[CA Période 2]*100;SI([CA Période 2]=0;[Evolution]/[CA Période 1]*100;[Evolution]/[CA Période 2]*100))),Y=1,O=NF='Pourcentage'_B='0'_U='0'_I='0'_FN='Arial'_FS='10'_FC='#000000'_BC='#FFFFFF'_AH='3'_AV='1'_Br=[$left-$r"&amp;"ight]_BrS='1'_BrC='#000000'_WpT='0',CF=TC='1'_TO='1'_V='0'_B='1'_U='0'_I='0'_FC='#006400'_BC='#FFFFFF'_Br=[]_BrS='0'_BrC='#FFFFFF'|TC='1'_TO='2'_V='0'_B='1'_U='0'_I='0'_FC='#FF0000'_BC='#FFFFFF'_Br=[]_BrS='0'_BrC='#FFFFF"&amp;"F':@R=A,S=1203,V=OUI:R=B,S=1163,V={2}:R=C,S=1118,V={3}:R=D,S=5,V={4}:",$F$3,$F$5,$C$4,$C$5,$G$3)</f>
        <v/>
      </c>
      <c r="H7" s="42"/>
    </row>
    <row r="8" spans="1:11" x14ac:dyDescent="0.2">
      <c r="B8" s="175" t="s">
        <v>16</v>
      </c>
      <c r="C8" s="72" t="s">
        <v>1</v>
      </c>
      <c r="D8" s="175" t="s">
        <v>63</v>
      </c>
      <c r="E8" s="175" t="s">
        <v>64</v>
      </c>
      <c r="F8" s="175" t="s">
        <v>61</v>
      </c>
      <c r="G8" s="176" t="s">
        <v>62</v>
      </c>
      <c r="H8" s="42"/>
    </row>
    <row r="9" spans="1:11" hidden="1" x14ac:dyDescent="0.2">
      <c r="A9" s="34" t="str">
        <f>_xll.Assistant.XL.MASQUERLIGNESI(OR(AND(D9=0,E9=0),F9=0))</f>
        <v/>
      </c>
      <c r="B9" s="177" t="s">
        <v>21</v>
      </c>
      <c r="C9" s="38" t="s">
        <v>22</v>
      </c>
      <c r="D9" s="180">
        <v>590</v>
      </c>
      <c r="E9" s="180">
        <v>590</v>
      </c>
      <c r="F9" s="180">
        <v>0</v>
      </c>
      <c r="G9" s="182">
        <f>IF(AND(D9=0,E9=0),0,IF(D9=0,F9/E9*100,IF(E9=0,F9/D9*100,F9/E9*100)))</f>
        <v>0</v>
      </c>
      <c r="H9" s="42"/>
    </row>
    <row r="10" spans="1:11" hidden="1" x14ac:dyDescent="0.2">
      <c r="A10" s="34" t="str">
        <f>_xll.Assistant.XL.MASQUERLIGNESI(OR(AND(D10=0,E10=0),F10=0))</f>
        <v/>
      </c>
      <c r="B10" s="177" t="s">
        <v>24</v>
      </c>
      <c r="C10" s="38" t="s">
        <v>25</v>
      </c>
      <c r="D10" s="180">
        <v>19240</v>
      </c>
      <c r="E10" s="180">
        <v>19240</v>
      </c>
      <c r="F10" s="180">
        <v>0</v>
      </c>
      <c r="G10" s="182">
        <f>IF(AND(D10=0,E10=0),0,IF(D10=0,F10/E10*100,IF(E10=0,F10/D10*100,F10/E10*100)))</f>
        <v>0</v>
      </c>
      <c r="H10" s="42"/>
    </row>
    <row r="11" spans="1:11" hidden="1" x14ac:dyDescent="0.2">
      <c r="A11" s="34" t="str">
        <f>_xll.Assistant.XL.MASQUERLIGNESI(OR(AND(D11=0,E11=0),F11=0))</f>
        <v/>
      </c>
      <c r="B11" s="177" t="s">
        <v>27</v>
      </c>
      <c r="C11" s="38" t="s">
        <v>28</v>
      </c>
      <c r="D11" s="180">
        <v>26499.98</v>
      </c>
      <c r="E11" s="180">
        <v>26499.98</v>
      </c>
      <c r="F11" s="180">
        <v>0</v>
      </c>
      <c r="G11" s="182">
        <f>IF(AND(D11=0,E11=0),0,IF(D11=0,F11/E11*100,IF(E11=0,F11/D11*100,F11/E11*100)))</f>
        <v>0</v>
      </c>
      <c r="H11" s="42"/>
    </row>
    <row r="12" spans="1:11" hidden="1" x14ac:dyDescent="0.2">
      <c r="A12" s="34" t="str">
        <f>_xll.Assistant.XL.MASQUERLIGNESI(OR(AND(D12=0,E12=0),F12=0))</f>
        <v/>
      </c>
      <c r="B12" s="177" t="s">
        <v>37</v>
      </c>
      <c r="C12" s="38" t="s">
        <v>38</v>
      </c>
      <c r="D12" s="180">
        <v>590</v>
      </c>
      <c r="E12" s="180">
        <v>590</v>
      </c>
      <c r="F12" s="180">
        <v>0</v>
      </c>
      <c r="G12" s="182">
        <f>IF(AND(D12=0,E12=0),0,IF(D12=0,F12/E12*100,IF(E12=0,F12/D12*100,F12/E12*100)))</f>
        <v>0</v>
      </c>
      <c r="H12" s="42"/>
    </row>
    <row r="13" spans="1:11" hidden="1" x14ac:dyDescent="0.2">
      <c r="A13" s="34" t="str">
        <f>_xll.Assistant.XL.MASQUERLIGNESI(OR(AND(D13=0,E13=0),F13=0))</f>
        <v/>
      </c>
      <c r="B13" s="177" t="s">
        <v>40</v>
      </c>
      <c r="C13" s="38" t="s">
        <v>41</v>
      </c>
      <c r="D13" s="180">
        <v>18345.32</v>
      </c>
      <c r="E13" s="180">
        <v>18345.32</v>
      </c>
      <c r="F13" s="180">
        <v>0</v>
      </c>
      <c r="G13" s="182">
        <f>IF(AND(D13=0,E13=0),0,IF(D13=0,F13/E13*100,IF(E13=0,F13/D13*100,F13/E13*100)))</f>
        <v>0</v>
      </c>
      <c r="H13" s="42"/>
    </row>
    <row r="14" spans="1:11" hidden="1" x14ac:dyDescent="0.2">
      <c r="A14" s="34" t="str">
        <f>_xll.Assistant.XL.MASQUERLIGNESI(OR(AND(D14=0,E14=0),F14=0))</f>
        <v/>
      </c>
      <c r="B14" s="178" t="s">
        <v>7</v>
      </c>
      <c r="C14" s="179"/>
      <c r="D14" s="181">
        <v>65265.3</v>
      </c>
      <c r="E14" s="181">
        <v>65265.3</v>
      </c>
      <c r="F14" s="181">
        <v>0</v>
      </c>
      <c r="G14" s="183">
        <f>IF(AND(D14=0,E14=0),0,IF(D14=0,F14/E14*100,IF(E14=0,F14/D14*100,F14/E14*100)))</f>
        <v>0</v>
      </c>
      <c r="H14" s="42"/>
      <c r="I14" s="73"/>
    </row>
    <row r="15" spans="1:11" ht="15" hidden="1" x14ac:dyDescent="0.25">
      <c r="A15" s="34" t="str">
        <f>_xll.Assistant.XL.MASQUERLIGNESI(OR(AND(D15=0,E15=0),F15=0))</f>
        <v/>
      </c>
      <c r="B15" s="74"/>
      <c r="C15" s="74"/>
      <c r="D15" s="75"/>
      <c r="E15" s="75"/>
      <c r="F15" s="75"/>
      <c r="G15" s="76"/>
      <c r="H15" s="42"/>
    </row>
    <row r="16" spans="1:11" ht="15" hidden="1" x14ac:dyDescent="0.25">
      <c r="A16" s="34" t="str">
        <f>_xll.Assistant.XL.MASQUERLIGNESI(OR(AND(D16=0,E16=0),F16=0))</f>
        <v/>
      </c>
      <c r="B16"/>
      <c r="C16"/>
      <c r="D16"/>
      <c r="E16"/>
      <c r="F16"/>
      <c r="G16"/>
      <c r="H16" s="42"/>
    </row>
    <row r="17" spans="1:8" ht="15" hidden="1" x14ac:dyDescent="0.25">
      <c r="A17" s="34" t="str">
        <f>_xll.Assistant.XL.MASQUERLIGNESI(OR(AND(D17=0,E17=0),F17=0))</f>
        <v/>
      </c>
      <c r="B17" s="74"/>
      <c r="C17" s="74"/>
      <c r="D17" s="75"/>
      <c r="E17" s="75"/>
      <c r="F17" s="75"/>
      <c r="G17" s="84"/>
      <c r="H17" s="42"/>
    </row>
    <row r="18" spans="1:8" ht="15" hidden="1" x14ac:dyDescent="0.25">
      <c r="A18" s="34" t="str">
        <f>_xll.Assistant.XL.MASQUERLIGNESI(OR(AND(D18=0,E18=0),F18=0))</f>
        <v/>
      </c>
      <c r="B18"/>
      <c r="C18"/>
      <c r="D18"/>
      <c r="E18"/>
      <c r="F18"/>
      <c r="G18"/>
      <c r="H18" s="42"/>
    </row>
    <row r="19" spans="1:8" ht="15" hidden="1" x14ac:dyDescent="0.25">
      <c r="A19" s="34" t="str">
        <f>_xll.Assistant.XL.MASQUERLIGNESI(OR(AND(D19=0,E19=0),F19=0))</f>
        <v/>
      </c>
      <c r="B19"/>
      <c r="C19"/>
      <c r="D19"/>
      <c r="E19"/>
      <c r="F19"/>
      <c r="G19"/>
      <c r="H19" s="42"/>
    </row>
    <row r="20" spans="1:8" ht="15" hidden="1" x14ac:dyDescent="0.25">
      <c r="A20" s="34" t="str">
        <f>_xll.Assistant.XL.MASQUERLIGNESI(OR(AND(D20=0,E20=0),F20=0))</f>
        <v/>
      </c>
      <c r="B20" s="74"/>
      <c r="C20" s="74"/>
      <c r="D20" s="75"/>
      <c r="E20" s="75"/>
      <c r="F20" s="75"/>
      <c r="G20" s="76"/>
      <c r="H20" s="42"/>
    </row>
    <row r="21" spans="1:8" ht="15" hidden="1" x14ac:dyDescent="0.25">
      <c r="A21" s="34" t="str">
        <f>_xll.Assistant.XL.MASQUERLIGNESI(OR(AND(D21=0,E21=0),F21=0))</f>
        <v/>
      </c>
      <c r="B21"/>
      <c r="C21"/>
      <c r="D21"/>
      <c r="E21"/>
      <c r="F21"/>
      <c r="G21"/>
      <c r="H21" s="42"/>
    </row>
    <row r="22" spans="1:8" ht="15" hidden="1" x14ac:dyDescent="0.25">
      <c r="A22" s="34" t="str">
        <f>_xll.Assistant.XL.MASQUERLIGNESI(OR(AND(D22=0,E22=0),F22=0))</f>
        <v/>
      </c>
      <c r="B22"/>
      <c r="C22"/>
      <c r="D22"/>
      <c r="E22"/>
      <c r="F22"/>
      <c r="G22"/>
      <c r="H22" s="42"/>
    </row>
    <row r="23" spans="1:8" ht="15" hidden="1" x14ac:dyDescent="0.25">
      <c r="A23" s="34" t="str">
        <f>_xll.Assistant.XL.MASQUERLIGNESI(OR(AND(D23=0,E23=0),F23=0))</f>
        <v/>
      </c>
      <c r="B23"/>
      <c r="C23"/>
      <c r="D23"/>
      <c r="E23"/>
      <c r="F23"/>
      <c r="G23"/>
      <c r="H23" s="42"/>
    </row>
    <row r="24" spans="1:8" ht="15" hidden="1" x14ac:dyDescent="0.25">
      <c r="A24" s="34" t="str">
        <f>_xll.Assistant.XL.MASQUERLIGNESI(OR(AND(D24=0,E24=0),F24=0))</f>
        <v/>
      </c>
      <c r="B24"/>
      <c r="C24"/>
      <c r="D24"/>
      <c r="E24"/>
      <c r="F24"/>
      <c r="G24"/>
      <c r="H24" s="42"/>
    </row>
    <row r="25" spans="1:8" ht="15" hidden="1" x14ac:dyDescent="0.25">
      <c r="A25" s="34" t="str">
        <f>_xll.Assistant.XL.MASQUERLIGNESI(OR(AND(D25=0,E25=0),F25=0))</f>
        <v/>
      </c>
      <c r="B25"/>
      <c r="C25"/>
      <c r="D25"/>
      <c r="E25"/>
      <c r="F25"/>
      <c r="G25"/>
      <c r="H25" s="42"/>
    </row>
    <row r="26" spans="1:8" ht="15" hidden="1" x14ac:dyDescent="0.25">
      <c r="A26" s="34" t="str">
        <f>_xll.Assistant.XL.MASQUERLIGNESI(OR(AND(D26=0,E26=0),F26=0))</f>
        <v/>
      </c>
      <c r="B26"/>
      <c r="C26"/>
      <c r="D26"/>
      <c r="E26"/>
      <c r="F26"/>
      <c r="G26"/>
      <c r="H26" s="42"/>
    </row>
    <row r="27" spans="1:8" ht="15" hidden="1" x14ac:dyDescent="0.25">
      <c r="A27" s="34" t="str">
        <f>_xll.Assistant.XL.MASQUERLIGNESI(OR(AND(D27=0,E27=0),F27=0))</f>
        <v/>
      </c>
      <c r="B27"/>
      <c r="C27"/>
      <c r="D27"/>
      <c r="E27"/>
      <c r="F27"/>
      <c r="G27"/>
      <c r="H27" s="42"/>
    </row>
    <row r="28" spans="1:8" ht="15" hidden="1" x14ac:dyDescent="0.25">
      <c r="A28" s="34" t="str">
        <f>_xll.Assistant.XL.MASQUERLIGNESI(OR(AND(D28=0,E28=0),F28=0))</f>
        <v/>
      </c>
      <c r="B28"/>
      <c r="C28"/>
      <c r="D28"/>
      <c r="E28"/>
      <c r="F28"/>
      <c r="G28"/>
      <c r="H28" s="42"/>
    </row>
    <row r="29" spans="1:8" ht="15" hidden="1" x14ac:dyDescent="0.25">
      <c r="A29" s="34" t="str">
        <f>_xll.Assistant.XL.MASQUERLIGNESI(OR(AND(D29=0,E29=0),F29=0))</f>
        <v/>
      </c>
      <c r="B29"/>
      <c r="C29"/>
      <c r="D29"/>
      <c r="E29"/>
      <c r="F29"/>
      <c r="G29"/>
      <c r="H29" s="42"/>
    </row>
    <row r="30" spans="1:8" ht="15" hidden="1" x14ac:dyDescent="0.25">
      <c r="A30" s="34" t="str">
        <f>_xll.Assistant.XL.MASQUERLIGNESI(OR(AND(D30=0,E30=0),F30=0))</f>
        <v/>
      </c>
      <c r="B30"/>
      <c r="C30"/>
      <c r="D30"/>
      <c r="E30"/>
      <c r="F30"/>
      <c r="G30"/>
      <c r="H30" s="42"/>
    </row>
    <row r="31" spans="1:8" ht="15" hidden="1" x14ac:dyDescent="0.25">
      <c r="A31" s="34" t="str">
        <f>_xll.Assistant.XL.MASQUERLIGNESI(OR(AND(D31=0,E31=0),F31=0))</f>
        <v/>
      </c>
      <c r="B31"/>
      <c r="C31"/>
      <c r="D31"/>
      <c r="E31"/>
      <c r="F31"/>
      <c r="G31"/>
      <c r="H31" s="42"/>
    </row>
    <row r="32" spans="1:8" ht="15" hidden="1" x14ac:dyDescent="0.25">
      <c r="A32" s="34" t="str">
        <f>_xll.Assistant.XL.MASQUERLIGNESI(OR(AND(D32=0,E32=0),F32=0))</f>
        <v/>
      </c>
      <c r="B32"/>
      <c r="C32"/>
      <c r="D32"/>
      <c r="E32"/>
      <c r="F32"/>
      <c r="G32"/>
      <c r="H32" s="42"/>
    </row>
    <row r="33" spans="1:8" ht="15" hidden="1" x14ac:dyDescent="0.25">
      <c r="A33" s="34" t="str">
        <f>_xll.Assistant.XL.MASQUERLIGNESI(OR(AND(D33=0,E33=0),F33=0))</f>
        <v/>
      </c>
      <c r="B33"/>
      <c r="C33"/>
      <c r="D33"/>
      <c r="E33"/>
      <c r="F33"/>
      <c r="G33"/>
      <c r="H33" s="42"/>
    </row>
    <row r="34" spans="1:8" ht="15" hidden="1" x14ac:dyDescent="0.25">
      <c r="A34" s="34" t="str">
        <f>_xll.Assistant.XL.MASQUERLIGNESI(OR(AND(D34=0,E34=0),F34=0))</f>
        <v/>
      </c>
      <c r="B34"/>
      <c r="C34"/>
      <c r="D34"/>
      <c r="E34"/>
      <c r="F34"/>
      <c r="G34"/>
      <c r="H34" s="42"/>
    </row>
    <row r="35" spans="1:8" ht="15" hidden="1" x14ac:dyDescent="0.25">
      <c r="A35" s="34" t="str">
        <f>_xll.Assistant.XL.MASQUERLIGNESI(OR(AND(D35=0,E35=0),F35=0))</f>
        <v/>
      </c>
      <c r="B35"/>
      <c r="C35"/>
      <c r="D35"/>
      <c r="E35"/>
      <c r="F35"/>
      <c r="G35"/>
      <c r="H35" s="42"/>
    </row>
    <row r="36" spans="1:8" ht="15" hidden="1" x14ac:dyDescent="0.25">
      <c r="A36" s="34" t="str">
        <f>_xll.Assistant.XL.MASQUERLIGNESI(OR(AND(D36=0,E36=0),F36=0))</f>
        <v/>
      </c>
      <c r="B36"/>
      <c r="C36"/>
      <c r="D36"/>
      <c r="E36"/>
      <c r="F36"/>
      <c r="G36"/>
      <c r="H36" s="42"/>
    </row>
    <row r="37" spans="1:8" ht="15" hidden="1" x14ac:dyDescent="0.25">
      <c r="A37" s="34" t="str">
        <f>_xll.Assistant.XL.MASQUERLIGNESI(OR(AND(D37=0,E37=0),F37=0))</f>
        <v/>
      </c>
      <c r="B37"/>
      <c r="C37"/>
      <c r="D37"/>
      <c r="E37"/>
      <c r="F37"/>
      <c r="G37"/>
      <c r="H37" s="42"/>
    </row>
    <row r="38" spans="1:8" hidden="1" x14ac:dyDescent="0.2">
      <c r="A38" s="34" t="str">
        <f>_xll.Assistant.XL.MASQUERLIGNESI(OR(AND(D38=0,E38=0),F38=0))</f>
        <v/>
      </c>
      <c r="H38" s="42"/>
    </row>
    <row r="39" spans="1:8" hidden="1" x14ac:dyDescent="0.2">
      <c r="A39" s="34" t="str">
        <f>_xll.Assistant.XL.MASQUERLIGNESI(OR(AND(D39=0,E39=0),F39=0))</f>
        <v/>
      </c>
    </row>
    <row r="40" spans="1:8" hidden="1" x14ac:dyDescent="0.2">
      <c r="A40" s="34" t="str">
        <f>_xll.Assistant.XL.MASQUERLIGNESI(OR(AND(D40=0,E40=0),F40=0))</f>
        <v/>
      </c>
    </row>
    <row r="41" spans="1:8" hidden="1" x14ac:dyDescent="0.2">
      <c r="A41" s="34" t="str">
        <f>_xll.Assistant.XL.MASQUERLIGNESI(OR(AND(D41=0,E41=0),F41=0))</f>
        <v/>
      </c>
    </row>
    <row r="42" spans="1:8" hidden="1" x14ac:dyDescent="0.2">
      <c r="A42" s="34" t="str">
        <f>_xll.Assistant.XL.MASQUERLIGNESI(OR(AND(D42=0,E42=0),F42=0))</f>
        <v/>
      </c>
    </row>
    <row r="43" spans="1:8" hidden="1" x14ac:dyDescent="0.2">
      <c r="A43" s="34" t="str">
        <f>_xll.Assistant.XL.MASQUERLIGNESI(OR(AND(D43=0,E43=0),F43=0))</f>
        <v/>
      </c>
    </row>
    <row r="44" spans="1:8" hidden="1" x14ac:dyDescent="0.2">
      <c r="A44" s="34" t="str">
        <f>_xll.Assistant.XL.MASQUERLIGNESI(OR(AND(D44=0,E44=0),F44=0))</f>
        <v/>
      </c>
    </row>
    <row r="45" spans="1:8" hidden="1" x14ac:dyDescent="0.2">
      <c r="A45" s="34" t="str">
        <f>_xll.Assistant.XL.MASQUERLIGNESI(OR(AND(D45=0,E45=0),F45=0))</f>
        <v/>
      </c>
    </row>
    <row r="46" spans="1:8" hidden="1" x14ac:dyDescent="0.2">
      <c r="A46" s="34" t="str">
        <f>_xll.Assistant.XL.MASQUERLIGNESI(OR(AND(D46=0,E46=0),F46=0))</f>
        <v/>
      </c>
    </row>
    <row r="47" spans="1:8" hidden="1" x14ac:dyDescent="0.2">
      <c r="A47" s="34" t="str">
        <f>_xll.Assistant.XL.MASQUERLIGNESI(OR(AND(D47=0,E47=0),F47=0))</f>
        <v/>
      </c>
    </row>
    <row r="48" spans="1:8" hidden="1" x14ac:dyDescent="0.2">
      <c r="A48" s="34" t="str">
        <f>_xll.Assistant.XL.MASQUERLIGNESI(OR(AND(D48=0,E48=0),F48=0))</f>
        <v/>
      </c>
    </row>
    <row r="49" spans="1:1" hidden="1" x14ac:dyDescent="0.2">
      <c r="A49" s="34" t="str">
        <f>_xll.Assistant.XL.MASQUERLIGNESI(OR(AND(D49=0,E49=0),F49=0))</f>
        <v/>
      </c>
    </row>
    <row r="50" spans="1:1" hidden="1" x14ac:dyDescent="0.2">
      <c r="A50" s="34" t="str">
        <f>_xll.Assistant.XL.MASQUERLIGNESI(OR(AND(D50=0,E50=0),F50=0))</f>
        <v/>
      </c>
    </row>
    <row r="51" spans="1:1" hidden="1" x14ac:dyDescent="0.2">
      <c r="A51" s="34" t="str">
        <f>_xll.Assistant.XL.MASQUERLIGNESI(OR(AND(D51=0,E51=0),F51=0))</f>
        <v/>
      </c>
    </row>
    <row r="52" spans="1:1" hidden="1" x14ac:dyDescent="0.2">
      <c r="A52" s="34" t="str">
        <f>_xll.Assistant.XL.MASQUERLIGNESI(OR(AND(D52=0,E52=0),F52=0))</f>
        <v/>
      </c>
    </row>
    <row r="53" spans="1:1" hidden="1" x14ac:dyDescent="0.2">
      <c r="A53" s="34" t="str">
        <f>_xll.Assistant.XL.MASQUERLIGNESI(OR(AND(D53=0,E53=0),F53=0))</f>
        <v/>
      </c>
    </row>
    <row r="54" spans="1:1" hidden="1" x14ac:dyDescent="0.2">
      <c r="A54" s="34" t="str">
        <f>_xll.Assistant.XL.MASQUERLIGNESI(OR(AND(D54=0,E54=0),F54=0))</f>
        <v/>
      </c>
    </row>
    <row r="55" spans="1:1" hidden="1" x14ac:dyDescent="0.2">
      <c r="A55" s="34" t="str">
        <f>_xll.Assistant.XL.MASQUERLIGNESI(OR(AND(D55=0,E55=0),F55=0))</f>
        <v/>
      </c>
    </row>
    <row r="56" spans="1:1" hidden="1" x14ac:dyDescent="0.2">
      <c r="A56" s="34" t="str">
        <f>_xll.Assistant.XL.MASQUERLIGNESI(OR(AND(D56=0,E56=0),F56=0))</f>
        <v/>
      </c>
    </row>
    <row r="57" spans="1:1" hidden="1" x14ac:dyDescent="0.2">
      <c r="A57" s="34" t="str">
        <f>_xll.Assistant.XL.MASQUERLIGNESI(OR(AND(D57=0,E57=0),F57=0))</f>
        <v/>
      </c>
    </row>
    <row r="58" spans="1:1" hidden="1" x14ac:dyDescent="0.2">
      <c r="A58" s="34" t="str">
        <f>_xll.Assistant.XL.MASQUERLIGNESI(OR(AND(D58=0,E58=0),F58=0))</f>
        <v/>
      </c>
    </row>
    <row r="59" spans="1:1" hidden="1" x14ac:dyDescent="0.2">
      <c r="A59" s="34" t="str">
        <f>_xll.Assistant.XL.MASQUERLIGNESI(OR(AND(D59=0,E59=0),F59=0))</f>
        <v/>
      </c>
    </row>
    <row r="60" spans="1:1" hidden="1" x14ac:dyDescent="0.2">
      <c r="A60" s="34" t="str">
        <f>_xll.Assistant.XL.MASQUERLIGNESI(OR(AND(D60=0,E60=0),F60=0))</f>
        <v/>
      </c>
    </row>
    <row r="61" spans="1:1" hidden="1" x14ac:dyDescent="0.2">
      <c r="A61" s="34" t="str">
        <f>_xll.Assistant.XL.MASQUERLIGNESI(OR(AND(D61=0,E61=0),F61=0))</f>
        <v/>
      </c>
    </row>
    <row r="62" spans="1:1" hidden="1" x14ac:dyDescent="0.2">
      <c r="A62" s="34" t="str">
        <f>_xll.Assistant.XL.MASQUERLIGNESI(OR(AND(D62=0,E62=0),F62=0))</f>
        <v/>
      </c>
    </row>
    <row r="63" spans="1:1" hidden="1" x14ac:dyDescent="0.2">
      <c r="A63" s="34" t="str">
        <f>_xll.Assistant.XL.MASQUERLIGNESI(OR(AND(D63=0,E63=0),F63=0))</f>
        <v/>
      </c>
    </row>
    <row r="64" spans="1:1" hidden="1" x14ac:dyDescent="0.2">
      <c r="A64" s="34" t="str">
        <f>_xll.Assistant.XL.MASQUERLIGNESI(OR(AND(D64=0,E64=0),F64=0))</f>
        <v/>
      </c>
    </row>
    <row r="65" spans="1:1" hidden="1" x14ac:dyDescent="0.2">
      <c r="A65" s="34" t="str">
        <f>_xll.Assistant.XL.MASQUERLIGNESI(OR(AND(D65=0,E65=0),F65=0))</f>
        <v/>
      </c>
    </row>
    <row r="66" spans="1:1" hidden="1" x14ac:dyDescent="0.2">
      <c r="A66" s="34" t="str">
        <f>_xll.Assistant.XL.MASQUERLIGNESI(OR(AND(D66=0,E66=0),F66=0))</f>
        <v/>
      </c>
    </row>
    <row r="67" spans="1:1" hidden="1" x14ac:dyDescent="0.2">
      <c r="A67" s="34" t="str">
        <f>_xll.Assistant.XL.MASQUERLIGNESI(OR(AND(D67=0,E67=0),F67=0))</f>
        <v/>
      </c>
    </row>
    <row r="68" spans="1:1" hidden="1" x14ac:dyDescent="0.2">
      <c r="A68" s="34" t="str">
        <f>_xll.Assistant.XL.MASQUERLIGNESI(OR(AND(D68=0,E68=0),F68=0))</f>
        <v/>
      </c>
    </row>
    <row r="69" spans="1:1" hidden="1" x14ac:dyDescent="0.2">
      <c r="A69" s="34" t="str">
        <f>_xll.Assistant.XL.MASQUERLIGNESI(OR(AND(D69=0,E69=0),F69=0))</f>
        <v/>
      </c>
    </row>
    <row r="70" spans="1:1" hidden="1" x14ac:dyDescent="0.2">
      <c r="A70" s="34" t="str">
        <f>_xll.Assistant.XL.MASQUERLIGNESI(OR(AND(D70=0,E70=0),F70=0))</f>
        <v/>
      </c>
    </row>
    <row r="71" spans="1:1" hidden="1" x14ac:dyDescent="0.2">
      <c r="A71" s="34" t="str">
        <f>_xll.Assistant.XL.MASQUERLIGNESI(OR(AND(D71=0,E71=0),F71=0))</f>
        <v/>
      </c>
    </row>
    <row r="72" spans="1:1" hidden="1" x14ac:dyDescent="0.2">
      <c r="A72" s="34" t="str">
        <f>_xll.Assistant.XL.MASQUERLIGNESI(OR(AND(D72=0,E72=0),F72=0))</f>
        <v/>
      </c>
    </row>
    <row r="73" spans="1:1" hidden="1" x14ac:dyDescent="0.2">
      <c r="A73" s="34" t="str">
        <f>_xll.Assistant.XL.MASQUERLIGNESI(OR(AND(D73=0,E73=0),F73=0))</f>
        <v/>
      </c>
    </row>
    <row r="74" spans="1:1" hidden="1" x14ac:dyDescent="0.2">
      <c r="A74" s="34" t="str">
        <f>_xll.Assistant.XL.MASQUERLIGNESI(OR(AND(D74=0,E74=0),F74=0))</f>
        <v/>
      </c>
    </row>
    <row r="75" spans="1:1" hidden="1" x14ac:dyDescent="0.2">
      <c r="A75" s="34" t="str">
        <f>_xll.Assistant.XL.MASQUERLIGNESI(OR(AND(D75=0,E75=0),F75=0))</f>
        <v/>
      </c>
    </row>
    <row r="76" spans="1:1" hidden="1" x14ac:dyDescent="0.2">
      <c r="A76" s="34" t="str">
        <f>_xll.Assistant.XL.MASQUERLIGNESI(OR(AND(D76=0,E76=0),F76=0))</f>
        <v/>
      </c>
    </row>
    <row r="77" spans="1:1" hidden="1" x14ac:dyDescent="0.2">
      <c r="A77" s="34" t="str">
        <f>_xll.Assistant.XL.MASQUERLIGNESI(OR(AND(D77=0,E77=0),F77=0))</f>
        <v/>
      </c>
    </row>
    <row r="78" spans="1:1" hidden="1" x14ac:dyDescent="0.2">
      <c r="A78" s="34" t="str">
        <f>_xll.Assistant.XL.MASQUERLIGNESI(OR(AND(D78=0,E78=0),F78=0))</f>
        <v/>
      </c>
    </row>
    <row r="79" spans="1:1" hidden="1" x14ac:dyDescent="0.2">
      <c r="A79" s="34" t="str">
        <f>_xll.Assistant.XL.MASQUERLIGNESI(OR(AND(D79=0,E79=0),F79=0))</f>
        <v/>
      </c>
    </row>
    <row r="80" spans="1:1" hidden="1" x14ac:dyDescent="0.2">
      <c r="A80" s="34" t="str">
        <f>_xll.Assistant.XL.MASQUERLIGNESI(OR(AND(D80=0,E80=0),F80=0))</f>
        <v/>
      </c>
    </row>
    <row r="81" spans="1:1" hidden="1" x14ac:dyDescent="0.2">
      <c r="A81" s="34" t="str">
        <f>_xll.Assistant.XL.MASQUERLIGNESI(OR(AND(D81=0,E81=0),F81=0))</f>
        <v/>
      </c>
    </row>
    <row r="82" spans="1:1" hidden="1" x14ac:dyDescent="0.2">
      <c r="A82" s="34" t="str">
        <f>_xll.Assistant.XL.MASQUERLIGNESI(OR(AND(D82=0,E82=0),F82=0))</f>
        <v/>
      </c>
    </row>
    <row r="83" spans="1:1" hidden="1" x14ac:dyDescent="0.2">
      <c r="A83" s="34" t="str">
        <f>_xll.Assistant.XL.MASQUERLIGNESI(OR(AND(D83=0,E83=0),F83=0))</f>
        <v/>
      </c>
    </row>
    <row r="84" spans="1:1" hidden="1" x14ac:dyDescent="0.2">
      <c r="A84" s="34" t="str">
        <f>_xll.Assistant.XL.MASQUERLIGNESI(OR(AND(D84=0,E84=0),F84=0))</f>
        <v/>
      </c>
    </row>
    <row r="85" spans="1:1" hidden="1" x14ac:dyDescent="0.2">
      <c r="A85" s="34" t="str">
        <f>_xll.Assistant.XL.MASQUERLIGNESI(OR(AND(D85=0,E85=0),F85=0))</f>
        <v/>
      </c>
    </row>
    <row r="86" spans="1:1" hidden="1" x14ac:dyDescent="0.2">
      <c r="A86" s="34" t="str">
        <f>_xll.Assistant.XL.MASQUERLIGNESI(OR(AND(D86=0,E86=0),F86=0))</f>
        <v/>
      </c>
    </row>
    <row r="87" spans="1:1" hidden="1" x14ac:dyDescent="0.2">
      <c r="A87" s="34" t="str">
        <f>_xll.Assistant.XL.MASQUERLIGNESI(OR(AND(D87=0,E87=0),F87=0))</f>
        <v/>
      </c>
    </row>
    <row r="88" spans="1:1" hidden="1" x14ac:dyDescent="0.2">
      <c r="A88" s="34" t="str">
        <f>_xll.Assistant.XL.MASQUERLIGNESI(OR(AND(D88=0,E88=0),F88=0))</f>
        <v/>
      </c>
    </row>
    <row r="89" spans="1:1" hidden="1" x14ac:dyDescent="0.2">
      <c r="A89" s="34" t="str">
        <f>_xll.Assistant.XL.MASQUERLIGNESI(OR(AND(D89=0,E89=0),F89=0))</f>
        <v/>
      </c>
    </row>
    <row r="90" spans="1:1" hidden="1" x14ac:dyDescent="0.2">
      <c r="A90" s="34" t="str">
        <f>_xll.Assistant.XL.MASQUERLIGNESI(OR(AND(D90=0,E90=0),F90=0))</f>
        <v/>
      </c>
    </row>
    <row r="91" spans="1:1" hidden="1" x14ac:dyDescent="0.2">
      <c r="A91" s="34" t="str">
        <f>_xll.Assistant.XL.MASQUERLIGNESI(OR(AND(D91=0,E91=0),F91=0))</f>
        <v/>
      </c>
    </row>
    <row r="92" spans="1:1" hidden="1" x14ac:dyDescent="0.2">
      <c r="A92" s="34" t="str">
        <f>_xll.Assistant.XL.MASQUERLIGNESI(OR(AND(D92=0,E92=0),F92=0))</f>
        <v/>
      </c>
    </row>
    <row r="93" spans="1:1" hidden="1" x14ac:dyDescent="0.2">
      <c r="A93" s="34" t="str">
        <f>_xll.Assistant.XL.MASQUERLIGNESI(OR(AND(D93=0,E93=0),F93=0))</f>
        <v/>
      </c>
    </row>
    <row r="94" spans="1:1" hidden="1" x14ac:dyDescent="0.2">
      <c r="A94" s="34" t="str">
        <f>_xll.Assistant.XL.MASQUERLIGNESI(OR(AND(D94=0,E94=0),F94=0))</f>
        <v/>
      </c>
    </row>
    <row r="95" spans="1:1" hidden="1" x14ac:dyDescent="0.2">
      <c r="A95" s="34" t="str">
        <f>_xll.Assistant.XL.MASQUERLIGNESI(OR(AND(D95=0,E95=0),F95=0))</f>
        <v/>
      </c>
    </row>
    <row r="96" spans="1:1" hidden="1" x14ac:dyDescent="0.2">
      <c r="A96" s="34" t="str">
        <f>_xll.Assistant.XL.MASQUERLIGNESI(OR(AND(D96=0,E96=0),F96=0))</f>
        <v/>
      </c>
    </row>
    <row r="97" spans="1:1" hidden="1" x14ac:dyDescent="0.2">
      <c r="A97" s="34" t="str">
        <f>_xll.Assistant.XL.MASQUERLIGNESI(OR(AND(D97=0,E97=0),F97=0))</f>
        <v/>
      </c>
    </row>
    <row r="98" spans="1:1" hidden="1" x14ac:dyDescent="0.2">
      <c r="A98" s="34" t="str">
        <f>_xll.Assistant.XL.MASQUERLIGNESI(OR(AND(D98=0,E98=0),F98=0))</f>
        <v/>
      </c>
    </row>
    <row r="99" spans="1:1" hidden="1" x14ac:dyDescent="0.2">
      <c r="A99" s="34" t="str">
        <f>_xll.Assistant.XL.MASQUERLIGNESI(OR(AND(D99=0,E99=0),F99=0))</f>
        <v/>
      </c>
    </row>
    <row r="100" spans="1:1" hidden="1" x14ac:dyDescent="0.2">
      <c r="A100" s="34" t="str">
        <f>_xll.Assistant.XL.MASQUERLIGNESI(OR(AND(D100=0,E100=0),F100=0))</f>
        <v/>
      </c>
    </row>
    <row r="101" spans="1:1" hidden="1" x14ac:dyDescent="0.2">
      <c r="A101" s="34" t="str">
        <f>_xll.Assistant.XL.MASQUERLIGNESI(OR(AND(D101=0,E101=0),F101=0))</f>
        <v/>
      </c>
    </row>
    <row r="102" spans="1:1" hidden="1" x14ac:dyDescent="0.2">
      <c r="A102" s="34" t="str">
        <f>_xll.Assistant.XL.MASQUERLIGNESI(OR(AND(D102=0,E102=0),F102=0))</f>
        <v/>
      </c>
    </row>
    <row r="103" spans="1:1" hidden="1" x14ac:dyDescent="0.2">
      <c r="A103" s="34" t="str">
        <f>_xll.Assistant.XL.MASQUERLIGNESI(OR(AND(D103=0,E103=0),F103=0))</f>
        <v/>
      </c>
    </row>
    <row r="104" spans="1:1" hidden="1" x14ac:dyDescent="0.2">
      <c r="A104" s="34" t="str">
        <f>_xll.Assistant.XL.MASQUERLIGNESI(OR(AND(D104=0,E104=0),F104=0))</f>
        <v/>
      </c>
    </row>
    <row r="105" spans="1:1" hidden="1" x14ac:dyDescent="0.2">
      <c r="A105" s="34" t="str">
        <f>_xll.Assistant.XL.MASQUERLIGNESI(OR(AND(D105=0,E105=0),F105=0))</f>
        <v/>
      </c>
    </row>
    <row r="106" spans="1:1" hidden="1" x14ac:dyDescent="0.2">
      <c r="A106" s="34" t="str">
        <f>_xll.Assistant.XL.MASQUERLIGNESI(OR(AND(D106=0,E106=0),F106=0))</f>
        <v/>
      </c>
    </row>
    <row r="107" spans="1:1" hidden="1" x14ac:dyDescent="0.2">
      <c r="A107" s="34" t="str">
        <f>_xll.Assistant.XL.MASQUERLIGNESI(OR(AND(D107=0,E107=0),F107=0))</f>
        <v/>
      </c>
    </row>
    <row r="108" spans="1:1" hidden="1" x14ac:dyDescent="0.2">
      <c r="A108" s="34" t="str">
        <f>_xll.Assistant.XL.MASQUERLIGNESI(OR(AND(D108=0,E108=0),F108=0))</f>
        <v/>
      </c>
    </row>
    <row r="109" spans="1:1" hidden="1" x14ac:dyDescent="0.2">
      <c r="A109" s="34" t="str">
        <f>_xll.Assistant.XL.MASQUERLIGNESI(OR(AND(D109=0,E109=0),F109=0))</f>
        <v/>
      </c>
    </row>
    <row r="110" spans="1:1" hidden="1" x14ac:dyDescent="0.2">
      <c r="A110" s="34" t="str">
        <f>_xll.Assistant.XL.MASQUERLIGNESI(OR(AND(D110=0,E110=0),F110=0))</f>
        <v/>
      </c>
    </row>
    <row r="111" spans="1:1" hidden="1" x14ac:dyDescent="0.2">
      <c r="A111" s="34" t="str">
        <f>_xll.Assistant.XL.MASQUERLIGNESI(OR(AND(D111=0,E111=0),F111=0))</f>
        <v/>
      </c>
    </row>
    <row r="112" spans="1:1" hidden="1" x14ac:dyDescent="0.2">
      <c r="A112" s="34" t="str">
        <f>_xll.Assistant.XL.MASQUERLIGNESI(OR(AND(D112=0,E112=0),F112=0))</f>
        <v/>
      </c>
    </row>
    <row r="113" spans="1:1" hidden="1" x14ac:dyDescent="0.2">
      <c r="A113" s="34" t="str">
        <f>_xll.Assistant.XL.MASQUERLIGNESI(OR(AND(D113=0,E113=0),F113=0))</f>
        <v/>
      </c>
    </row>
    <row r="114" spans="1:1" hidden="1" x14ac:dyDescent="0.2">
      <c r="A114" s="34" t="str">
        <f>_xll.Assistant.XL.MASQUERLIGNESI(OR(AND(D114=0,E114=0),F114=0))</f>
        <v/>
      </c>
    </row>
    <row r="115" spans="1:1" hidden="1" x14ac:dyDescent="0.2">
      <c r="A115" s="34" t="str">
        <f>_xll.Assistant.XL.MASQUERLIGNESI(OR(AND(D115=0,E115=0),F115=0))</f>
        <v/>
      </c>
    </row>
    <row r="116" spans="1:1" hidden="1" x14ac:dyDescent="0.2">
      <c r="A116" s="34" t="str">
        <f>_xll.Assistant.XL.MASQUERLIGNESI(OR(AND(D116=0,E116=0),F116=0))</f>
        <v/>
      </c>
    </row>
    <row r="117" spans="1:1" hidden="1" x14ac:dyDescent="0.2">
      <c r="A117" s="34" t="str">
        <f>_xll.Assistant.XL.MASQUERLIGNESI(OR(AND(D117=0,E117=0),F117=0))</f>
        <v/>
      </c>
    </row>
    <row r="118" spans="1:1" hidden="1" x14ac:dyDescent="0.2">
      <c r="A118" s="34" t="str">
        <f>_xll.Assistant.XL.MASQUERLIGNESI(OR(AND(D118=0,E118=0),F118=0))</f>
        <v/>
      </c>
    </row>
    <row r="119" spans="1:1" hidden="1" x14ac:dyDescent="0.2">
      <c r="A119" s="34" t="str">
        <f>_xll.Assistant.XL.MASQUERLIGNESI(OR(AND(D119=0,E119=0),F119=0))</f>
        <v/>
      </c>
    </row>
    <row r="120" spans="1:1" hidden="1" x14ac:dyDescent="0.2">
      <c r="A120" s="34" t="str">
        <f>_xll.Assistant.XL.MASQUERLIGNESI(OR(AND(D120=0,E120=0),F120=0))</f>
        <v/>
      </c>
    </row>
    <row r="121" spans="1:1" hidden="1" x14ac:dyDescent="0.2">
      <c r="A121" s="34" t="str">
        <f>_xll.Assistant.XL.MASQUERLIGNESI(OR(AND(D121=0,E121=0),F121=0))</f>
        <v/>
      </c>
    </row>
    <row r="122" spans="1:1" hidden="1" x14ac:dyDescent="0.2">
      <c r="A122" s="34" t="str">
        <f>_xll.Assistant.XL.MASQUERLIGNESI(OR(AND(D122=0,E122=0),F122=0))</f>
        <v/>
      </c>
    </row>
    <row r="123" spans="1:1" hidden="1" x14ac:dyDescent="0.2">
      <c r="A123" s="34" t="str">
        <f>_xll.Assistant.XL.MASQUERLIGNESI(OR(AND(D123=0,E123=0),F123=0))</f>
        <v/>
      </c>
    </row>
    <row r="124" spans="1:1" hidden="1" x14ac:dyDescent="0.2">
      <c r="A124" s="34" t="str">
        <f>_xll.Assistant.XL.MASQUERLIGNESI(OR(AND(D124=0,E124=0),F124=0))</f>
        <v/>
      </c>
    </row>
    <row r="125" spans="1:1" hidden="1" x14ac:dyDescent="0.2">
      <c r="A125" s="34" t="str">
        <f>_xll.Assistant.XL.MASQUERLIGNESI(OR(AND(D125=0,E125=0),F125=0))</f>
        <v/>
      </c>
    </row>
    <row r="126" spans="1:1" hidden="1" x14ac:dyDescent="0.2">
      <c r="A126" s="34" t="str">
        <f>_xll.Assistant.XL.MASQUERLIGNESI(OR(AND(D126=0,E126=0),F126=0))</f>
        <v/>
      </c>
    </row>
    <row r="127" spans="1:1" hidden="1" x14ac:dyDescent="0.2">
      <c r="A127" s="34" t="str">
        <f>_xll.Assistant.XL.MASQUERLIGNESI(OR(AND(D127=0,E127=0),F127=0))</f>
        <v/>
      </c>
    </row>
    <row r="128" spans="1:1" hidden="1" x14ac:dyDescent="0.2">
      <c r="A128" s="34" t="str">
        <f>_xll.Assistant.XL.MASQUERLIGNESI(OR(AND(D128=0,E128=0),F128=0))</f>
        <v/>
      </c>
    </row>
    <row r="129" spans="1:1" hidden="1" x14ac:dyDescent="0.2">
      <c r="A129" s="34" t="str">
        <f>_xll.Assistant.XL.MASQUERLIGNESI(OR(AND(D129=0,E129=0),F129=0))</f>
        <v/>
      </c>
    </row>
    <row r="130" spans="1:1" hidden="1" x14ac:dyDescent="0.2">
      <c r="A130" s="34" t="str">
        <f>_xll.Assistant.XL.MASQUERLIGNESI(OR(AND(D130=0,E130=0),F130=0))</f>
        <v/>
      </c>
    </row>
    <row r="131" spans="1:1" hidden="1" x14ac:dyDescent="0.2">
      <c r="A131" s="34" t="str">
        <f>_xll.Assistant.XL.MASQUERLIGNESI(OR(AND(D131=0,E131=0),F131=0))</f>
        <v/>
      </c>
    </row>
    <row r="132" spans="1:1" hidden="1" x14ac:dyDescent="0.2">
      <c r="A132" s="34" t="str">
        <f>_xll.Assistant.XL.MASQUERLIGNESI(OR(AND(D132=0,E132=0),F132=0))</f>
        <v/>
      </c>
    </row>
    <row r="133" spans="1:1" hidden="1" x14ac:dyDescent="0.2">
      <c r="A133" s="34" t="str">
        <f>_xll.Assistant.XL.MASQUERLIGNESI(OR(AND(D133=0,E133=0),F133=0))</f>
        <v/>
      </c>
    </row>
    <row r="134" spans="1:1" hidden="1" x14ac:dyDescent="0.2">
      <c r="A134" s="34" t="str">
        <f>_xll.Assistant.XL.MASQUERLIGNESI(OR(AND(D134=0,E134=0),F134=0))</f>
        <v/>
      </c>
    </row>
    <row r="135" spans="1:1" hidden="1" x14ac:dyDescent="0.2">
      <c r="A135" s="34" t="str">
        <f>_xll.Assistant.XL.MASQUERLIGNESI(OR(AND(D135=0,E135=0),F135=0))</f>
        <v/>
      </c>
    </row>
    <row r="136" spans="1:1" hidden="1" x14ac:dyDescent="0.2">
      <c r="A136" s="34" t="str">
        <f>_xll.Assistant.XL.MASQUERLIGNESI(OR(AND(D136=0,E136=0),F136=0))</f>
        <v/>
      </c>
    </row>
    <row r="137" spans="1:1" hidden="1" x14ac:dyDescent="0.2">
      <c r="A137" s="34" t="str">
        <f>_xll.Assistant.XL.MASQUERLIGNESI(OR(AND(D137=0,E137=0),F137=0))</f>
        <v/>
      </c>
    </row>
    <row r="138" spans="1:1" hidden="1" x14ac:dyDescent="0.2">
      <c r="A138" s="34" t="str">
        <f>_xll.Assistant.XL.MASQUERLIGNESI(OR(AND(D138=0,E138=0),F138=0))</f>
        <v/>
      </c>
    </row>
    <row r="139" spans="1:1" hidden="1" x14ac:dyDescent="0.2">
      <c r="A139" s="34" t="str">
        <f>_xll.Assistant.XL.MASQUERLIGNESI(OR(AND(D139=0,E139=0),F139=0))</f>
        <v/>
      </c>
    </row>
    <row r="140" spans="1:1" hidden="1" x14ac:dyDescent="0.2">
      <c r="A140" s="34" t="str">
        <f>_xll.Assistant.XL.MASQUERLIGNESI(OR(AND(D140=0,E140=0),F140=0))</f>
        <v/>
      </c>
    </row>
    <row r="141" spans="1:1" hidden="1" x14ac:dyDescent="0.2">
      <c r="A141" s="34" t="str">
        <f>_xll.Assistant.XL.MASQUERLIGNESI(OR(AND(D141=0,E141=0),F141=0))</f>
        <v/>
      </c>
    </row>
    <row r="142" spans="1:1" hidden="1" x14ac:dyDescent="0.2">
      <c r="A142" s="34" t="str">
        <f>_xll.Assistant.XL.MASQUERLIGNESI(OR(AND(D142=0,E142=0),F142=0))</f>
        <v/>
      </c>
    </row>
    <row r="143" spans="1:1" hidden="1" x14ac:dyDescent="0.2">
      <c r="A143" s="34" t="str">
        <f>_xll.Assistant.XL.MASQUERLIGNESI(OR(AND(D143=0,E143=0),F143=0))</f>
        <v/>
      </c>
    </row>
    <row r="144" spans="1:1" hidden="1" x14ac:dyDescent="0.2">
      <c r="A144" s="34" t="str">
        <f>_xll.Assistant.XL.MASQUERLIGNESI(OR(AND(D144=0,E144=0),F144=0))</f>
        <v/>
      </c>
    </row>
    <row r="145" spans="1:1" hidden="1" x14ac:dyDescent="0.2">
      <c r="A145" s="34" t="str">
        <f>_xll.Assistant.XL.MASQUERLIGNESI(OR(AND(D145=0,E145=0),F145=0))</f>
        <v/>
      </c>
    </row>
    <row r="146" spans="1:1" hidden="1" x14ac:dyDescent="0.2">
      <c r="A146" s="34" t="str">
        <f>_xll.Assistant.XL.MASQUERLIGNESI(OR(AND(D146=0,E146=0),F146=0))</f>
        <v/>
      </c>
    </row>
    <row r="147" spans="1:1" hidden="1" x14ac:dyDescent="0.2">
      <c r="A147" s="34" t="str">
        <f>_xll.Assistant.XL.MASQUERLIGNESI(OR(AND(D147=0,E147=0),F147=0))</f>
        <v/>
      </c>
    </row>
    <row r="148" spans="1:1" hidden="1" x14ac:dyDescent="0.2">
      <c r="A148" s="34" t="str">
        <f>_xll.Assistant.XL.MASQUERLIGNESI(OR(AND(D148=0,E148=0),F148=0))</f>
        <v/>
      </c>
    </row>
    <row r="149" spans="1:1" hidden="1" x14ac:dyDescent="0.2">
      <c r="A149" s="34" t="str">
        <f>_xll.Assistant.XL.MASQUERLIGNESI(OR(AND(D149=0,E149=0),F149=0))</f>
        <v/>
      </c>
    </row>
    <row r="150" spans="1:1" hidden="1" x14ac:dyDescent="0.2">
      <c r="A150" s="34" t="str">
        <f>_xll.Assistant.XL.MASQUERLIGNESI(OR(AND(D150=0,E150=0),F150=0))</f>
        <v/>
      </c>
    </row>
    <row r="151" spans="1:1" hidden="1" x14ac:dyDescent="0.2">
      <c r="A151" s="34" t="str">
        <f>_xll.Assistant.XL.MASQUERLIGNESI(OR(AND(D151=0,E151=0),F151=0))</f>
        <v/>
      </c>
    </row>
    <row r="152" spans="1:1" hidden="1" x14ac:dyDescent="0.2">
      <c r="A152" s="34" t="str">
        <f>_xll.Assistant.XL.MASQUERLIGNESI(OR(AND(D152=0,E152=0),F152=0))</f>
        <v/>
      </c>
    </row>
    <row r="153" spans="1:1" hidden="1" x14ac:dyDescent="0.2">
      <c r="A153" s="34" t="str">
        <f>_xll.Assistant.XL.MASQUERLIGNESI(OR(AND(D153=0,E153=0),F153=0))</f>
        <v/>
      </c>
    </row>
    <row r="154" spans="1:1" hidden="1" x14ac:dyDescent="0.2">
      <c r="A154" s="34" t="str">
        <f>_xll.Assistant.XL.MASQUERLIGNESI(OR(AND(D154=0,E154=0),F154=0))</f>
        <v/>
      </c>
    </row>
    <row r="155" spans="1:1" hidden="1" x14ac:dyDescent="0.2">
      <c r="A155" s="34" t="str">
        <f>_xll.Assistant.XL.MASQUERLIGNESI(OR(AND(D155=0,E155=0),F155=0))</f>
        <v/>
      </c>
    </row>
    <row r="156" spans="1:1" hidden="1" x14ac:dyDescent="0.2">
      <c r="A156" s="34" t="str">
        <f>_xll.Assistant.XL.MASQUERLIGNESI(OR(AND(D156=0,E156=0),F156=0))</f>
        <v/>
      </c>
    </row>
    <row r="157" spans="1:1" hidden="1" x14ac:dyDescent="0.2">
      <c r="A157" s="34" t="str">
        <f>_xll.Assistant.XL.MASQUERLIGNESI(OR(AND(D157=0,E157=0),F157=0))</f>
        <v/>
      </c>
    </row>
    <row r="158" spans="1:1" hidden="1" x14ac:dyDescent="0.2">
      <c r="A158" s="34" t="str">
        <f>_xll.Assistant.XL.MASQUERLIGNESI(OR(AND(D158=0,E158=0),F158=0))</f>
        <v/>
      </c>
    </row>
    <row r="159" spans="1:1" hidden="1" x14ac:dyDescent="0.2">
      <c r="A159" s="34" t="str">
        <f>_xll.Assistant.XL.MASQUERLIGNESI(OR(AND(D159=0,E159=0),F159=0))</f>
        <v/>
      </c>
    </row>
    <row r="160" spans="1:1" hidden="1" x14ac:dyDescent="0.2">
      <c r="A160" s="34" t="str">
        <f>_xll.Assistant.XL.MASQUERLIGNESI(OR(AND(D160=0,E160=0),F160=0))</f>
        <v/>
      </c>
    </row>
    <row r="161" spans="1:1" hidden="1" x14ac:dyDescent="0.2">
      <c r="A161" s="34" t="str">
        <f>_xll.Assistant.XL.MASQUERLIGNESI(OR(AND(D161=0,E161=0),F161=0))</f>
        <v/>
      </c>
    </row>
    <row r="162" spans="1:1" hidden="1" x14ac:dyDescent="0.2">
      <c r="A162" s="34" t="str">
        <f>_xll.Assistant.XL.MASQUERLIGNESI(OR(AND(D162=0,E162=0),F162=0))</f>
        <v/>
      </c>
    </row>
    <row r="163" spans="1:1" hidden="1" x14ac:dyDescent="0.2">
      <c r="A163" s="34" t="str">
        <f>_xll.Assistant.XL.MASQUERLIGNESI(OR(AND(D163=0,E163=0),F163=0))</f>
        <v/>
      </c>
    </row>
    <row r="164" spans="1:1" hidden="1" x14ac:dyDescent="0.2">
      <c r="A164" s="34" t="str">
        <f>_xll.Assistant.XL.MASQUERLIGNESI(OR(AND(D164=0,E164=0),F164=0))</f>
        <v/>
      </c>
    </row>
    <row r="165" spans="1:1" hidden="1" x14ac:dyDescent="0.2">
      <c r="A165" s="34" t="str">
        <f>_xll.Assistant.XL.MASQUERLIGNESI(OR(AND(D165=0,E165=0),F165=0))</f>
        <v/>
      </c>
    </row>
    <row r="166" spans="1:1" hidden="1" x14ac:dyDescent="0.2">
      <c r="A166" s="34" t="str">
        <f>_xll.Assistant.XL.MASQUERLIGNESI(OR(AND(D166=0,E166=0),F166=0))</f>
        <v/>
      </c>
    </row>
    <row r="167" spans="1:1" hidden="1" x14ac:dyDescent="0.2">
      <c r="A167" s="34" t="str">
        <f>_xll.Assistant.XL.MASQUERLIGNESI(OR(AND(D167=0,E167=0),F167=0))</f>
        <v/>
      </c>
    </row>
    <row r="168" spans="1:1" hidden="1" x14ac:dyDescent="0.2">
      <c r="A168" s="34" t="str">
        <f>_xll.Assistant.XL.MASQUERLIGNESI(OR(AND(D168=0,E168=0),F168=0))</f>
        <v/>
      </c>
    </row>
    <row r="169" spans="1:1" hidden="1" x14ac:dyDescent="0.2">
      <c r="A169" s="34" t="str">
        <f>_xll.Assistant.XL.MASQUERLIGNESI(OR(AND(D169=0,E169=0),F169=0))</f>
        <v/>
      </c>
    </row>
    <row r="170" spans="1:1" hidden="1" x14ac:dyDescent="0.2">
      <c r="A170" s="34" t="str">
        <f>_xll.Assistant.XL.MASQUERLIGNESI(OR(AND(D170=0,E170=0),F170=0))</f>
        <v/>
      </c>
    </row>
    <row r="171" spans="1:1" hidden="1" x14ac:dyDescent="0.2">
      <c r="A171" s="34" t="str">
        <f>_xll.Assistant.XL.MASQUERLIGNESI(OR(AND(D171=0,E171=0),F171=0))</f>
        <v/>
      </c>
    </row>
    <row r="172" spans="1:1" hidden="1" x14ac:dyDescent="0.2">
      <c r="A172" s="34" t="str">
        <f>_xll.Assistant.XL.MASQUERLIGNESI(OR(AND(D172=0,E172=0),F172=0))</f>
        <v/>
      </c>
    </row>
    <row r="173" spans="1:1" hidden="1" x14ac:dyDescent="0.2">
      <c r="A173" s="34" t="str">
        <f>_xll.Assistant.XL.MASQUERLIGNESI(OR(AND(D173=0,E173=0),F173=0))</f>
        <v/>
      </c>
    </row>
    <row r="174" spans="1:1" hidden="1" x14ac:dyDescent="0.2">
      <c r="A174" s="34" t="str">
        <f>_xll.Assistant.XL.MASQUERLIGNESI(OR(AND(D174=0,E174=0),F174=0))</f>
        <v/>
      </c>
    </row>
    <row r="175" spans="1:1" hidden="1" x14ac:dyDescent="0.2">
      <c r="A175" s="34" t="str">
        <f>_xll.Assistant.XL.MASQUERLIGNESI(OR(AND(D175=0,E175=0),F175=0))</f>
        <v/>
      </c>
    </row>
    <row r="176" spans="1:1" hidden="1" x14ac:dyDescent="0.2">
      <c r="A176" s="34" t="str">
        <f>_xll.Assistant.XL.MASQUERLIGNESI(OR(AND(D176=0,E176=0),F176=0))</f>
        <v/>
      </c>
    </row>
    <row r="177" spans="1:1" hidden="1" x14ac:dyDescent="0.2">
      <c r="A177" s="34" t="str">
        <f>_xll.Assistant.XL.MASQUERLIGNESI(OR(AND(D177=0,E177=0),F177=0))</f>
        <v/>
      </c>
    </row>
    <row r="178" spans="1:1" hidden="1" x14ac:dyDescent="0.2">
      <c r="A178" s="34" t="str">
        <f>_xll.Assistant.XL.MASQUERLIGNESI(OR(AND(D178=0,E178=0),F178=0))</f>
        <v/>
      </c>
    </row>
    <row r="179" spans="1:1" hidden="1" x14ac:dyDescent="0.2">
      <c r="A179" s="34" t="str">
        <f>_xll.Assistant.XL.MASQUERLIGNESI(OR(AND(D179=0,E179=0),F179=0))</f>
        <v/>
      </c>
    </row>
    <row r="180" spans="1:1" hidden="1" x14ac:dyDescent="0.2">
      <c r="A180" s="34" t="str">
        <f>_xll.Assistant.XL.MASQUERLIGNESI(OR(AND(D180=0,E180=0),F180=0))</f>
        <v/>
      </c>
    </row>
    <row r="181" spans="1:1" hidden="1" x14ac:dyDescent="0.2">
      <c r="A181" s="34" t="str">
        <f>_xll.Assistant.XL.MASQUERLIGNESI(OR(AND(D181=0,E181=0),F181=0))</f>
        <v/>
      </c>
    </row>
    <row r="182" spans="1:1" hidden="1" x14ac:dyDescent="0.2">
      <c r="A182" s="34" t="str">
        <f>_xll.Assistant.XL.MASQUERLIGNESI(OR(AND(D182=0,E182=0),F182=0))</f>
        <v/>
      </c>
    </row>
    <row r="183" spans="1:1" hidden="1" x14ac:dyDescent="0.2">
      <c r="A183" s="34" t="str">
        <f>_xll.Assistant.XL.MASQUERLIGNESI(OR(AND(D183=0,E183=0),F183=0))</f>
        <v/>
      </c>
    </row>
    <row r="184" spans="1:1" hidden="1" x14ac:dyDescent="0.2">
      <c r="A184" s="34" t="str">
        <f>_xll.Assistant.XL.MASQUERLIGNESI(OR(AND(D184=0,E184=0),F184=0))</f>
        <v/>
      </c>
    </row>
    <row r="185" spans="1:1" hidden="1" x14ac:dyDescent="0.2">
      <c r="A185" s="34" t="str">
        <f>_xll.Assistant.XL.MASQUERLIGNESI(OR(AND(D185=0,E185=0),F185=0))</f>
        <v/>
      </c>
    </row>
    <row r="186" spans="1:1" hidden="1" x14ac:dyDescent="0.2">
      <c r="A186" s="34" t="str">
        <f>_xll.Assistant.XL.MASQUERLIGNESI(OR(AND(D186=0,E186=0),F186=0))</f>
        <v/>
      </c>
    </row>
    <row r="187" spans="1:1" hidden="1" x14ac:dyDescent="0.2">
      <c r="A187" s="34" t="str">
        <f>_xll.Assistant.XL.MASQUERLIGNESI(OR(AND(D187=0,E187=0),F187=0))</f>
        <v/>
      </c>
    </row>
    <row r="188" spans="1:1" hidden="1" x14ac:dyDescent="0.2">
      <c r="A188" s="34" t="str">
        <f>_xll.Assistant.XL.MASQUERLIGNESI(OR(AND(D188=0,E188=0),F188=0))</f>
        <v/>
      </c>
    </row>
    <row r="189" spans="1:1" hidden="1" x14ac:dyDescent="0.2">
      <c r="A189" s="34" t="str">
        <f>_xll.Assistant.XL.MASQUERLIGNESI(OR(AND(D189=0,E189=0),F189=0))</f>
        <v/>
      </c>
    </row>
    <row r="190" spans="1:1" hidden="1" x14ac:dyDescent="0.2">
      <c r="A190" s="34" t="str">
        <f>_xll.Assistant.XL.MASQUERLIGNESI(OR(AND(D190=0,E190=0),F190=0))</f>
        <v/>
      </c>
    </row>
    <row r="191" spans="1:1" hidden="1" x14ac:dyDescent="0.2">
      <c r="A191" s="34" t="str">
        <f>_xll.Assistant.XL.MASQUERLIGNESI(OR(AND(D191=0,E191=0),F191=0))</f>
        <v/>
      </c>
    </row>
    <row r="192" spans="1:1" hidden="1" x14ac:dyDescent="0.2">
      <c r="A192" s="34" t="str">
        <f>_xll.Assistant.XL.MASQUERLIGNESI(OR(AND(D192=0,E192=0),F192=0))</f>
        <v/>
      </c>
    </row>
    <row r="193" spans="1:1" hidden="1" x14ac:dyDescent="0.2">
      <c r="A193" s="34" t="str">
        <f>_xll.Assistant.XL.MASQUERLIGNESI(OR(AND(D193=0,E193=0),F193=0))</f>
        <v/>
      </c>
    </row>
    <row r="194" spans="1:1" hidden="1" x14ac:dyDescent="0.2">
      <c r="A194" s="34" t="str">
        <f>_xll.Assistant.XL.MASQUERLIGNESI(OR(AND(D194=0,E194=0),F194=0))</f>
        <v/>
      </c>
    </row>
    <row r="195" spans="1:1" hidden="1" x14ac:dyDescent="0.2">
      <c r="A195" s="34" t="str">
        <f>_xll.Assistant.XL.MASQUERLIGNESI(OR(AND(D195=0,E195=0),F195=0))</f>
        <v/>
      </c>
    </row>
    <row r="196" spans="1:1" hidden="1" x14ac:dyDescent="0.2">
      <c r="A196" s="34" t="str">
        <f>_xll.Assistant.XL.MASQUERLIGNESI(OR(AND(D196=0,E196=0),F196=0))</f>
        <v/>
      </c>
    </row>
    <row r="197" spans="1:1" hidden="1" x14ac:dyDescent="0.2">
      <c r="A197" s="34" t="str">
        <f>_xll.Assistant.XL.MASQUERLIGNESI(OR(AND(D197=0,E197=0),F197=0))</f>
        <v/>
      </c>
    </row>
    <row r="198" spans="1:1" hidden="1" x14ac:dyDescent="0.2">
      <c r="A198" s="34" t="str">
        <f>_xll.Assistant.XL.MASQUERLIGNESI(OR(AND(D198=0,E198=0),F198=0))</f>
        <v/>
      </c>
    </row>
    <row r="199" spans="1:1" hidden="1" x14ac:dyDescent="0.2">
      <c r="A199" s="34" t="str">
        <f>_xll.Assistant.XL.MASQUERLIGNESI(OR(AND(D199=0,E199=0),F199=0))</f>
        <v/>
      </c>
    </row>
    <row r="200" spans="1:1" hidden="1" x14ac:dyDescent="0.2">
      <c r="A200" s="34" t="str">
        <f>_xll.Assistant.XL.MASQUERLIGNESI(OR(AND(D200=0,E200=0),F200=0))</f>
        <v/>
      </c>
    </row>
    <row r="201" spans="1:1" hidden="1" x14ac:dyDescent="0.2">
      <c r="A201" s="34" t="str">
        <f>_xll.Assistant.XL.MASQUERLIGNESI(OR(AND(D201=0,E201=0),F201=0))</f>
        <v/>
      </c>
    </row>
    <row r="202" spans="1:1" hidden="1" x14ac:dyDescent="0.2">
      <c r="A202" s="34" t="str">
        <f>_xll.Assistant.XL.MASQUERLIGNESI(OR(AND(D202=0,E202=0),F202=0))</f>
        <v/>
      </c>
    </row>
    <row r="203" spans="1:1" hidden="1" x14ac:dyDescent="0.2">
      <c r="A203" s="34" t="str">
        <f>_xll.Assistant.XL.MASQUERLIGNESI(OR(AND(D203=0,E203=0),F203=0))</f>
        <v/>
      </c>
    </row>
    <row r="204" spans="1:1" hidden="1" x14ac:dyDescent="0.2">
      <c r="A204" s="34" t="str">
        <f>_xll.Assistant.XL.MASQUERLIGNESI(OR(AND(D204=0,E204=0),F204=0))</f>
        <v/>
      </c>
    </row>
    <row r="205" spans="1:1" hidden="1" x14ac:dyDescent="0.2">
      <c r="A205" s="34" t="str">
        <f>_xll.Assistant.XL.MASQUERLIGNESI(OR(AND(D205=0,E205=0),F205=0))</f>
        <v/>
      </c>
    </row>
    <row r="206" spans="1:1" hidden="1" x14ac:dyDescent="0.2">
      <c r="A206" s="34" t="str">
        <f>_xll.Assistant.XL.MASQUERLIGNESI(OR(AND(D206=0,E206=0),F206=0))</f>
        <v/>
      </c>
    </row>
    <row r="207" spans="1:1" hidden="1" x14ac:dyDescent="0.2">
      <c r="A207" s="34" t="str">
        <f>_xll.Assistant.XL.MASQUERLIGNESI(OR(AND(D207=0,E207=0),F207=0))</f>
        <v/>
      </c>
    </row>
    <row r="208" spans="1:1" hidden="1" x14ac:dyDescent="0.2">
      <c r="A208" s="34" t="str">
        <f>_xll.Assistant.XL.MASQUERLIGNESI(OR(AND(D208=0,E208=0),F208=0))</f>
        <v/>
      </c>
    </row>
    <row r="209" spans="1:1" hidden="1" x14ac:dyDescent="0.2">
      <c r="A209" s="34" t="str">
        <f>_xll.Assistant.XL.MASQUERLIGNESI(OR(AND(D209=0,E209=0),F209=0))</f>
        <v/>
      </c>
    </row>
    <row r="210" spans="1:1" hidden="1" x14ac:dyDescent="0.2">
      <c r="A210" s="34" t="str">
        <f>_xll.Assistant.XL.MASQUERLIGNESI(OR(AND(D210=0,E210=0),F210=0))</f>
        <v/>
      </c>
    </row>
    <row r="211" spans="1:1" hidden="1" x14ac:dyDescent="0.2">
      <c r="A211" s="34" t="str">
        <f>_xll.Assistant.XL.MASQUERLIGNESI(OR(AND(D211=0,E211=0),F211=0))</f>
        <v/>
      </c>
    </row>
    <row r="212" spans="1:1" hidden="1" x14ac:dyDescent="0.2">
      <c r="A212" s="34" t="str">
        <f>_xll.Assistant.XL.MASQUERLIGNESI(OR(AND(D212=0,E212=0),F212=0))</f>
        <v/>
      </c>
    </row>
    <row r="213" spans="1:1" hidden="1" x14ac:dyDescent="0.2">
      <c r="A213" s="34" t="str">
        <f>_xll.Assistant.XL.MASQUERLIGNESI(OR(AND(D213=0,E213=0),F213=0))</f>
        <v/>
      </c>
    </row>
    <row r="214" spans="1:1" hidden="1" x14ac:dyDescent="0.2">
      <c r="A214" s="34" t="str">
        <f>_xll.Assistant.XL.MASQUERLIGNESI(OR(AND(D214=0,E214=0),F214=0))</f>
        <v/>
      </c>
    </row>
    <row r="215" spans="1:1" hidden="1" x14ac:dyDescent="0.2">
      <c r="A215" s="34" t="str">
        <f>_xll.Assistant.XL.MASQUERLIGNESI(OR(AND(D215=0,E215=0),F215=0))</f>
        <v/>
      </c>
    </row>
    <row r="216" spans="1:1" hidden="1" x14ac:dyDescent="0.2">
      <c r="A216" s="34" t="str">
        <f>_xll.Assistant.XL.MASQUERLIGNESI(OR(AND(D216=0,E216=0),F216=0))</f>
        <v/>
      </c>
    </row>
    <row r="217" spans="1:1" hidden="1" x14ac:dyDescent="0.2">
      <c r="A217" s="34" t="str">
        <f>_xll.Assistant.XL.MASQUERLIGNESI(OR(AND(D217=0,E217=0),F217=0))</f>
        <v/>
      </c>
    </row>
    <row r="218" spans="1:1" hidden="1" x14ac:dyDescent="0.2">
      <c r="A218" s="34" t="str">
        <f>_xll.Assistant.XL.MASQUERLIGNESI(OR(AND(D218=0,E218=0),F218=0))</f>
        <v/>
      </c>
    </row>
    <row r="219" spans="1:1" hidden="1" x14ac:dyDescent="0.2">
      <c r="A219" s="34" t="str">
        <f>_xll.Assistant.XL.MASQUERLIGNESI(OR(AND(D219=0,E219=0),F219=0))</f>
        <v/>
      </c>
    </row>
    <row r="220" spans="1:1" hidden="1" x14ac:dyDescent="0.2">
      <c r="A220" s="34" t="str">
        <f>_xll.Assistant.XL.MASQUERLIGNESI(OR(AND(D220=0,E220=0),F220=0))</f>
        <v/>
      </c>
    </row>
    <row r="221" spans="1:1" hidden="1" x14ac:dyDescent="0.2">
      <c r="A221" s="34" t="str">
        <f>_xll.Assistant.XL.MASQUERLIGNESI(OR(AND(D221=0,E221=0),F221=0))</f>
        <v/>
      </c>
    </row>
    <row r="222" spans="1:1" hidden="1" x14ac:dyDescent="0.2">
      <c r="A222" s="34" t="str">
        <f>_xll.Assistant.XL.MASQUERLIGNESI(OR(AND(D222=0,E222=0),F222=0))</f>
        <v/>
      </c>
    </row>
    <row r="223" spans="1:1" hidden="1" x14ac:dyDescent="0.2">
      <c r="A223" s="34" t="str">
        <f>_xll.Assistant.XL.MASQUERLIGNESI(OR(AND(D223=0,E223=0),F223=0))</f>
        <v/>
      </c>
    </row>
    <row r="224" spans="1:1" hidden="1" x14ac:dyDescent="0.2">
      <c r="A224" s="34" t="str">
        <f>_xll.Assistant.XL.MASQUERLIGNESI(OR(AND(D224=0,E224=0),F224=0))</f>
        <v/>
      </c>
    </row>
    <row r="225" spans="1:1" hidden="1" x14ac:dyDescent="0.2">
      <c r="A225" s="34" t="str">
        <f>_xll.Assistant.XL.MASQUERLIGNESI(OR(AND(D225=0,E225=0),F225=0))</f>
        <v/>
      </c>
    </row>
    <row r="226" spans="1:1" hidden="1" x14ac:dyDescent="0.2">
      <c r="A226" s="34" t="str">
        <f>_xll.Assistant.XL.MASQUERLIGNESI(OR(AND(D226=0,E226=0),F226=0))</f>
        <v/>
      </c>
    </row>
    <row r="227" spans="1:1" hidden="1" x14ac:dyDescent="0.2">
      <c r="A227" s="34" t="str">
        <f>_xll.Assistant.XL.MASQUERLIGNESI(OR(AND(D227=0,E227=0),F227=0))</f>
        <v/>
      </c>
    </row>
    <row r="228" spans="1:1" hidden="1" x14ac:dyDescent="0.2">
      <c r="A228" s="34" t="str">
        <f>_xll.Assistant.XL.MASQUERLIGNESI(OR(AND(D228=0,E228=0),F228=0))</f>
        <v/>
      </c>
    </row>
    <row r="229" spans="1:1" hidden="1" x14ac:dyDescent="0.2">
      <c r="A229" s="34" t="str">
        <f>_xll.Assistant.XL.MASQUERLIGNESI(OR(AND(D229=0,E229=0),F229=0))</f>
        <v/>
      </c>
    </row>
    <row r="230" spans="1:1" hidden="1" x14ac:dyDescent="0.2">
      <c r="A230" s="34" t="str">
        <f>_xll.Assistant.XL.MASQUERLIGNESI(OR(AND(D230=0,E230=0),F230=0))</f>
        <v/>
      </c>
    </row>
    <row r="231" spans="1:1" hidden="1" x14ac:dyDescent="0.2">
      <c r="A231" s="34" t="str">
        <f>_xll.Assistant.XL.MASQUERLIGNESI(OR(AND(D231=0,E231=0),F231=0))</f>
        <v/>
      </c>
    </row>
    <row r="232" spans="1:1" hidden="1" x14ac:dyDescent="0.2">
      <c r="A232" s="34" t="str">
        <f>_xll.Assistant.XL.MASQUERLIGNESI(OR(AND(D232=0,E232=0),F232=0))</f>
        <v/>
      </c>
    </row>
    <row r="233" spans="1:1" hidden="1" x14ac:dyDescent="0.2">
      <c r="A233" s="34" t="str">
        <f>_xll.Assistant.XL.MASQUERLIGNESI(OR(AND(D233=0,E233=0),F233=0))</f>
        <v/>
      </c>
    </row>
    <row r="234" spans="1:1" hidden="1" x14ac:dyDescent="0.2">
      <c r="A234" s="34" t="str">
        <f>_xll.Assistant.XL.MASQUERLIGNESI(OR(AND(D234=0,E234=0),F234=0))</f>
        <v/>
      </c>
    </row>
    <row r="235" spans="1:1" hidden="1" x14ac:dyDescent="0.2">
      <c r="A235" s="34" t="str">
        <f>_xll.Assistant.XL.MASQUERLIGNESI(OR(AND(D235=0,E235=0),F235=0))</f>
        <v/>
      </c>
    </row>
    <row r="236" spans="1:1" hidden="1" x14ac:dyDescent="0.2">
      <c r="A236" s="34" t="str">
        <f>_xll.Assistant.XL.MASQUERLIGNESI(OR(AND(D236=0,E236=0),F236=0))</f>
        <v/>
      </c>
    </row>
    <row r="237" spans="1:1" hidden="1" x14ac:dyDescent="0.2">
      <c r="A237" s="34" t="str">
        <f>_xll.Assistant.XL.MASQUERLIGNESI(OR(AND(D237=0,E237=0),F237=0))</f>
        <v/>
      </c>
    </row>
    <row r="238" spans="1:1" hidden="1" x14ac:dyDescent="0.2">
      <c r="A238" s="34" t="str">
        <f>_xll.Assistant.XL.MASQUERLIGNESI(OR(AND(D238=0,E238=0),F238=0))</f>
        <v/>
      </c>
    </row>
    <row r="239" spans="1:1" hidden="1" x14ac:dyDescent="0.2">
      <c r="A239" s="34" t="str">
        <f>_xll.Assistant.XL.MASQUERLIGNESI(OR(AND(D239=0,E239=0),F239=0))</f>
        <v/>
      </c>
    </row>
    <row r="240" spans="1:1" hidden="1" x14ac:dyDescent="0.2">
      <c r="A240" s="34" t="str">
        <f>_xll.Assistant.XL.MASQUERLIGNESI(OR(AND(D240=0,E240=0),F240=0))</f>
        <v/>
      </c>
    </row>
    <row r="241" spans="1:1" hidden="1" x14ac:dyDescent="0.2">
      <c r="A241" s="34" t="str">
        <f>_xll.Assistant.XL.MASQUERLIGNESI(OR(AND(D241=0,E241=0),F241=0))</f>
        <v/>
      </c>
    </row>
    <row r="242" spans="1:1" hidden="1" x14ac:dyDescent="0.2">
      <c r="A242" s="34" t="str">
        <f>_xll.Assistant.XL.MASQUERLIGNESI(OR(AND(D242=0,E242=0),F242=0))</f>
        <v/>
      </c>
    </row>
    <row r="243" spans="1:1" hidden="1" x14ac:dyDescent="0.2">
      <c r="A243" s="34" t="str">
        <f>_xll.Assistant.XL.MASQUERLIGNESI(OR(AND(D243=0,E243=0),F243=0))</f>
        <v/>
      </c>
    </row>
    <row r="244" spans="1:1" hidden="1" x14ac:dyDescent="0.2">
      <c r="A244" s="34" t="str">
        <f>_xll.Assistant.XL.MASQUERLIGNESI(OR(AND(D244=0,E244=0),F244=0))</f>
        <v/>
      </c>
    </row>
    <row r="245" spans="1:1" hidden="1" x14ac:dyDescent="0.2">
      <c r="A245" s="34" t="str">
        <f>_xll.Assistant.XL.MASQUERLIGNESI(OR(AND(D245=0,E245=0),F245=0))</f>
        <v/>
      </c>
    </row>
    <row r="246" spans="1:1" hidden="1" x14ac:dyDescent="0.2">
      <c r="A246" s="34" t="str">
        <f>_xll.Assistant.XL.MASQUERLIGNESI(OR(AND(D246=0,E246=0),F246=0))</f>
        <v/>
      </c>
    </row>
    <row r="247" spans="1:1" hidden="1" x14ac:dyDescent="0.2">
      <c r="A247" s="34" t="str">
        <f>_xll.Assistant.XL.MASQUERLIGNESI(OR(AND(D247=0,E247=0),F247=0))</f>
        <v/>
      </c>
    </row>
    <row r="248" spans="1:1" hidden="1" x14ac:dyDescent="0.2">
      <c r="A248" s="34" t="str">
        <f>_xll.Assistant.XL.MASQUERLIGNESI(OR(AND(D248=0,E248=0),F248=0))</f>
        <v/>
      </c>
    </row>
    <row r="249" spans="1:1" hidden="1" x14ac:dyDescent="0.2">
      <c r="A249" s="34" t="str">
        <f>_xll.Assistant.XL.MASQUERLIGNESI(OR(AND(D249=0,E249=0),F249=0))</f>
        <v/>
      </c>
    </row>
    <row r="250" spans="1:1" hidden="1" x14ac:dyDescent="0.2">
      <c r="A250" s="34" t="str">
        <f>_xll.Assistant.XL.MASQUERLIGNESI(OR(AND(D250=0,E250=0),F250=0))</f>
        <v/>
      </c>
    </row>
    <row r="251" spans="1:1" hidden="1" x14ac:dyDescent="0.2">
      <c r="A251" s="34" t="str">
        <f>_xll.Assistant.XL.MASQUERLIGNESI(OR(AND(D251=0,E251=0),F251=0))</f>
        <v/>
      </c>
    </row>
    <row r="252" spans="1:1" hidden="1" x14ac:dyDescent="0.2">
      <c r="A252" s="34" t="str">
        <f>_xll.Assistant.XL.MASQUERLIGNESI(OR(AND(D252=0,E252=0),F252=0))</f>
        <v/>
      </c>
    </row>
    <row r="253" spans="1:1" hidden="1" x14ac:dyDescent="0.2">
      <c r="A253" s="34" t="str">
        <f>_xll.Assistant.XL.MASQUERLIGNESI(OR(AND(D253=0,E253=0),F253=0))</f>
        <v/>
      </c>
    </row>
    <row r="254" spans="1:1" hidden="1" x14ac:dyDescent="0.2">
      <c r="A254" s="34" t="str">
        <f>_xll.Assistant.XL.MASQUERLIGNESI(OR(AND(D254=0,E254=0),F254=0))</f>
        <v/>
      </c>
    </row>
    <row r="255" spans="1:1" hidden="1" x14ac:dyDescent="0.2">
      <c r="A255" s="34" t="str">
        <f>_xll.Assistant.XL.MASQUERLIGNESI(OR(AND(D255=0,E255=0),F255=0))</f>
        <v/>
      </c>
    </row>
    <row r="256" spans="1:1" hidden="1" x14ac:dyDescent="0.2">
      <c r="A256" s="34" t="str">
        <f>_xll.Assistant.XL.MASQUERLIGNESI(OR(AND(D256=0,E256=0),F256=0))</f>
        <v/>
      </c>
    </row>
    <row r="257" spans="1:1" hidden="1" x14ac:dyDescent="0.2">
      <c r="A257" s="34" t="str">
        <f>_xll.Assistant.XL.MASQUERLIGNESI(OR(AND(D257=0,E257=0),F257=0))</f>
        <v/>
      </c>
    </row>
    <row r="258" spans="1:1" hidden="1" x14ac:dyDescent="0.2">
      <c r="A258" s="34" t="str">
        <f>_xll.Assistant.XL.MASQUERLIGNESI(OR(AND(D258=0,E258=0),F258=0))</f>
        <v/>
      </c>
    </row>
    <row r="259" spans="1:1" hidden="1" x14ac:dyDescent="0.2">
      <c r="A259" s="34" t="str">
        <f>_xll.Assistant.XL.MASQUERLIGNESI(OR(AND(D259=0,E259=0),F259=0))</f>
        <v/>
      </c>
    </row>
    <row r="260" spans="1:1" hidden="1" x14ac:dyDescent="0.2">
      <c r="A260" s="34" t="str">
        <f>_xll.Assistant.XL.MASQUERLIGNESI(OR(AND(D260=0,E260=0),F260=0))</f>
        <v/>
      </c>
    </row>
    <row r="261" spans="1:1" hidden="1" x14ac:dyDescent="0.2">
      <c r="A261" s="34" t="str">
        <f>_xll.Assistant.XL.MASQUERLIGNESI(OR(AND(D261=0,E261=0),F261=0))</f>
        <v/>
      </c>
    </row>
    <row r="262" spans="1:1" hidden="1" x14ac:dyDescent="0.2">
      <c r="A262" s="34" t="str">
        <f>_xll.Assistant.XL.MASQUERLIGNESI(OR(AND(D262=0,E262=0),F262=0))</f>
        <v/>
      </c>
    </row>
    <row r="263" spans="1:1" hidden="1" x14ac:dyDescent="0.2">
      <c r="A263" s="34" t="str">
        <f>_xll.Assistant.XL.MASQUERLIGNESI(OR(AND(D263=0,E263=0),F263=0))</f>
        <v/>
      </c>
    </row>
    <row r="264" spans="1:1" hidden="1" x14ac:dyDescent="0.2">
      <c r="A264" s="34" t="str">
        <f>_xll.Assistant.XL.MASQUERLIGNESI(OR(AND(D264=0,E264=0),F264=0))</f>
        <v/>
      </c>
    </row>
    <row r="265" spans="1:1" hidden="1" x14ac:dyDescent="0.2">
      <c r="A265" s="34" t="str">
        <f>_xll.Assistant.XL.MASQUERLIGNESI(OR(AND(D265=0,E265=0),F265=0))</f>
        <v/>
      </c>
    </row>
    <row r="266" spans="1:1" hidden="1" x14ac:dyDescent="0.2">
      <c r="A266" s="34" t="str">
        <f>_xll.Assistant.XL.MASQUERLIGNESI(OR(AND(D266=0,E266=0),F266=0))</f>
        <v/>
      </c>
    </row>
    <row r="267" spans="1:1" hidden="1" x14ac:dyDescent="0.2">
      <c r="A267" s="34" t="str">
        <f>_xll.Assistant.XL.MASQUERLIGNESI(OR(AND(D267=0,E267=0),F267=0))</f>
        <v/>
      </c>
    </row>
    <row r="268" spans="1:1" hidden="1" x14ac:dyDescent="0.2">
      <c r="A268" s="34" t="str">
        <f>_xll.Assistant.XL.MASQUERLIGNESI(OR(AND(D268=0,E268=0),F268=0))</f>
        <v/>
      </c>
    </row>
    <row r="269" spans="1:1" hidden="1" x14ac:dyDescent="0.2">
      <c r="A269" s="34" t="str">
        <f>_xll.Assistant.XL.MASQUERLIGNESI(OR(AND(D269=0,E269=0),F269=0))</f>
        <v/>
      </c>
    </row>
    <row r="270" spans="1:1" hidden="1" x14ac:dyDescent="0.2">
      <c r="A270" s="34" t="str">
        <f>_xll.Assistant.XL.MASQUERLIGNESI(OR(AND(D270=0,E270=0),F270=0))</f>
        <v/>
      </c>
    </row>
    <row r="271" spans="1:1" hidden="1" x14ac:dyDescent="0.2">
      <c r="A271" s="34" t="str">
        <f>_xll.Assistant.XL.MASQUERLIGNESI(OR(AND(D271=0,E271=0),F271=0))</f>
        <v/>
      </c>
    </row>
    <row r="272" spans="1:1" hidden="1" x14ac:dyDescent="0.2">
      <c r="A272" s="34" t="str">
        <f>_xll.Assistant.XL.MASQUERLIGNESI(OR(AND(D272=0,E272=0),F272=0))</f>
        <v/>
      </c>
    </row>
    <row r="273" spans="1:1" hidden="1" x14ac:dyDescent="0.2">
      <c r="A273" s="34" t="str">
        <f>_xll.Assistant.XL.MASQUERLIGNESI(OR(AND(D273=0,E273=0),F273=0))</f>
        <v/>
      </c>
    </row>
    <row r="274" spans="1:1" hidden="1" x14ac:dyDescent="0.2">
      <c r="A274" s="34" t="str">
        <f>_xll.Assistant.XL.MASQUERLIGNESI(OR(AND(D274=0,E274=0),F274=0))</f>
        <v/>
      </c>
    </row>
    <row r="275" spans="1:1" hidden="1" x14ac:dyDescent="0.2">
      <c r="A275" s="34" t="str">
        <f>_xll.Assistant.XL.MASQUERLIGNESI(OR(AND(D275=0,E275=0),F275=0))</f>
        <v/>
      </c>
    </row>
    <row r="276" spans="1:1" hidden="1" x14ac:dyDescent="0.2">
      <c r="A276" s="34" t="str">
        <f>_xll.Assistant.XL.MASQUERLIGNESI(OR(AND(D276=0,E276=0),F276=0))</f>
        <v/>
      </c>
    </row>
    <row r="277" spans="1:1" hidden="1" x14ac:dyDescent="0.2">
      <c r="A277" s="34" t="str">
        <f>_xll.Assistant.XL.MASQUERLIGNESI(OR(AND(D277=0,E277=0),F277=0))</f>
        <v/>
      </c>
    </row>
    <row r="278" spans="1:1" hidden="1" x14ac:dyDescent="0.2">
      <c r="A278" s="34" t="str">
        <f>_xll.Assistant.XL.MASQUERLIGNESI(OR(AND(D278=0,E278=0),F278=0))</f>
        <v/>
      </c>
    </row>
    <row r="279" spans="1:1" hidden="1" x14ac:dyDescent="0.2">
      <c r="A279" s="34" t="str">
        <f>_xll.Assistant.XL.MASQUERLIGNESI(OR(AND(D279=0,E279=0),F279=0))</f>
        <v/>
      </c>
    </row>
    <row r="280" spans="1:1" hidden="1" x14ac:dyDescent="0.2">
      <c r="A280" s="34" t="str">
        <f>_xll.Assistant.XL.MASQUERLIGNESI(OR(AND(D280=0,E280=0),F280=0))</f>
        <v/>
      </c>
    </row>
    <row r="281" spans="1:1" hidden="1" x14ac:dyDescent="0.2">
      <c r="A281" s="34" t="str">
        <f>_xll.Assistant.XL.MASQUERLIGNESI(OR(AND(D281=0,E281=0),F281=0))</f>
        <v/>
      </c>
    </row>
    <row r="282" spans="1:1" hidden="1" x14ac:dyDescent="0.2">
      <c r="A282" s="34" t="str">
        <f>_xll.Assistant.XL.MASQUERLIGNESI(OR(AND(D282=0,E282=0),F282=0))</f>
        <v/>
      </c>
    </row>
    <row r="283" spans="1:1" hidden="1" x14ac:dyDescent="0.2">
      <c r="A283" s="34" t="str">
        <f>_xll.Assistant.XL.MASQUERLIGNESI(OR(AND(D283=0,E283=0),F283=0))</f>
        <v/>
      </c>
    </row>
    <row r="284" spans="1:1" hidden="1" x14ac:dyDescent="0.2">
      <c r="A284" s="34" t="str">
        <f>_xll.Assistant.XL.MASQUERLIGNESI(OR(AND(D284=0,E284=0),F284=0))</f>
        <v/>
      </c>
    </row>
    <row r="285" spans="1:1" hidden="1" x14ac:dyDescent="0.2">
      <c r="A285" s="34" t="str">
        <f>_xll.Assistant.XL.MASQUERLIGNESI(OR(AND(D285=0,E285=0),F285=0))</f>
        <v/>
      </c>
    </row>
    <row r="286" spans="1:1" hidden="1" x14ac:dyDescent="0.2">
      <c r="A286" s="34" t="str">
        <f>_xll.Assistant.XL.MASQUERLIGNESI(OR(AND(D286=0,E286=0),F286=0))</f>
        <v/>
      </c>
    </row>
    <row r="287" spans="1:1" hidden="1" x14ac:dyDescent="0.2">
      <c r="A287" s="34" t="str">
        <f>_xll.Assistant.XL.MASQUERLIGNESI(OR(AND(D287=0,E287=0),F287=0))</f>
        <v/>
      </c>
    </row>
    <row r="288" spans="1:1" hidden="1" x14ac:dyDescent="0.2">
      <c r="A288" s="34" t="str">
        <f>_xll.Assistant.XL.MASQUERLIGNESI(OR(AND(D288=0,E288=0),F288=0))</f>
        <v/>
      </c>
    </row>
    <row r="289" spans="1:1" hidden="1" x14ac:dyDescent="0.2">
      <c r="A289" s="34" t="str">
        <f>_xll.Assistant.XL.MASQUERLIGNESI(OR(AND(D289=0,E289=0),F289=0))</f>
        <v/>
      </c>
    </row>
    <row r="290" spans="1:1" hidden="1" x14ac:dyDescent="0.2">
      <c r="A290" s="34" t="str">
        <f>_xll.Assistant.XL.MASQUERLIGNESI(OR(AND(D290=0,E290=0),F290=0))</f>
        <v/>
      </c>
    </row>
    <row r="291" spans="1:1" hidden="1" x14ac:dyDescent="0.2">
      <c r="A291" s="34" t="str">
        <f>_xll.Assistant.XL.MASQUERLIGNESI(OR(AND(D291=0,E291=0),F291=0))</f>
        <v/>
      </c>
    </row>
    <row r="292" spans="1:1" hidden="1" x14ac:dyDescent="0.2">
      <c r="A292" s="34" t="str">
        <f>_xll.Assistant.XL.MASQUERLIGNESI(OR(AND(D292=0,E292=0),F292=0))</f>
        <v/>
      </c>
    </row>
    <row r="293" spans="1:1" hidden="1" x14ac:dyDescent="0.2">
      <c r="A293" s="34" t="str">
        <f>_xll.Assistant.XL.MASQUERLIGNESI(OR(AND(D293=0,E293=0),F293=0))</f>
        <v/>
      </c>
    </row>
    <row r="294" spans="1:1" hidden="1" x14ac:dyDescent="0.2">
      <c r="A294" s="34" t="str">
        <f>_xll.Assistant.XL.MASQUERLIGNESI(OR(AND(D294=0,E294=0),F294=0))</f>
        <v/>
      </c>
    </row>
    <row r="295" spans="1:1" hidden="1" x14ac:dyDescent="0.2">
      <c r="A295" s="34" t="str">
        <f>_xll.Assistant.XL.MASQUERLIGNESI(OR(AND(D295=0,E295=0),F295=0))</f>
        <v/>
      </c>
    </row>
    <row r="296" spans="1:1" hidden="1" x14ac:dyDescent="0.2">
      <c r="A296" s="34" t="str">
        <f>_xll.Assistant.XL.MASQUERLIGNESI(OR(AND(D296=0,E296=0),F296=0))</f>
        <v/>
      </c>
    </row>
    <row r="297" spans="1:1" hidden="1" x14ac:dyDescent="0.2">
      <c r="A297" s="34" t="str">
        <f>_xll.Assistant.XL.MASQUERLIGNESI(OR(AND(D297=0,E297=0),F297=0))</f>
        <v/>
      </c>
    </row>
    <row r="298" spans="1:1" hidden="1" x14ac:dyDescent="0.2">
      <c r="A298" s="34" t="str">
        <f>_xll.Assistant.XL.MASQUERLIGNESI(OR(AND(D298=0,E298=0),F298=0))</f>
        <v/>
      </c>
    </row>
    <row r="299" spans="1:1" hidden="1" x14ac:dyDescent="0.2">
      <c r="A299" s="34" t="str">
        <f>_xll.Assistant.XL.MASQUERLIGNESI(OR(AND(D299=0,E299=0),F299=0))</f>
        <v/>
      </c>
    </row>
    <row r="300" spans="1:1" hidden="1" x14ac:dyDescent="0.2">
      <c r="A300" s="34" t="str">
        <f>_xll.Assistant.XL.MASQUERLIGNESI(OR(AND(D300=0,E300=0),F300=0))</f>
        <v/>
      </c>
    </row>
    <row r="301" spans="1:1" hidden="1" x14ac:dyDescent="0.2">
      <c r="A301" s="34" t="str">
        <f>_xll.Assistant.XL.MASQUERLIGNESI(OR(AND(D301=0,E301=0),F301=0))</f>
        <v/>
      </c>
    </row>
    <row r="302" spans="1:1" hidden="1" x14ac:dyDescent="0.2">
      <c r="A302" s="34" t="str">
        <f>_xll.Assistant.XL.MASQUERLIGNESI(OR(AND(D302=0,E302=0),F302=0))</f>
        <v/>
      </c>
    </row>
    <row r="303" spans="1:1" hidden="1" x14ac:dyDescent="0.2">
      <c r="A303" s="34" t="str">
        <f>_xll.Assistant.XL.MASQUERLIGNESI(OR(AND(D303=0,E303=0),F303=0))</f>
        <v/>
      </c>
    </row>
    <row r="304" spans="1:1" hidden="1" x14ac:dyDescent="0.2">
      <c r="A304" s="34" t="str">
        <f>_xll.Assistant.XL.MASQUERLIGNESI(OR(AND(D304=0,E304=0),F304=0))</f>
        <v/>
      </c>
    </row>
    <row r="305" spans="1:1" hidden="1" x14ac:dyDescent="0.2">
      <c r="A305" s="34" t="str">
        <f>_xll.Assistant.XL.MASQUERLIGNESI(OR(AND(D305=0,E305=0),F305=0))</f>
        <v/>
      </c>
    </row>
    <row r="306" spans="1:1" hidden="1" x14ac:dyDescent="0.2">
      <c r="A306" s="34" t="str">
        <f>_xll.Assistant.XL.MASQUERLIGNESI(OR(AND(D306=0,E306=0),F306=0))</f>
        <v/>
      </c>
    </row>
    <row r="307" spans="1:1" hidden="1" x14ac:dyDescent="0.2">
      <c r="A307" s="34" t="str">
        <f>_xll.Assistant.XL.MASQUERLIGNESI(OR(AND(D307=0,E307=0),F307=0))</f>
        <v/>
      </c>
    </row>
    <row r="308" spans="1:1" hidden="1" x14ac:dyDescent="0.2">
      <c r="A308" s="34" t="str">
        <f>_xll.Assistant.XL.MASQUERLIGNESI(OR(AND(D308=0,E308=0),F308=0))</f>
        <v/>
      </c>
    </row>
    <row r="309" spans="1:1" hidden="1" x14ac:dyDescent="0.2">
      <c r="A309" s="34" t="str">
        <f>_xll.Assistant.XL.MASQUERLIGNESI(OR(AND(D309=0,E309=0),F309=0))</f>
        <v/>
      </c>
    </row>
    <row r="310" spans="1:1" hidden="1" x14ac:dyDescent="0.2">
      <c r="A310" s="34" t="str">
        <f>_xll.Assistant.XL.MASQUERLIGNESI(OR(AND(D310=0,E310=0),F310=0))</f>
        <v/>
      </c>
    </row>
    <row r="311" spans="1:1" hidden="1" x14ac:dyDescent="0.2">
      <c r="A311" s="34" t="str">
        <f>_xll.Assistant.XL.MASQUERLIGNESI(OR(AND(D311=0,E311=0),F311=0))</f>
        <v/>
      </c>
    </row>
    <row r="312" spans="1:1" hidden="1" x14ac:dyDescent="0.2">
      <c r="A312" s="34" t="str">
        <f>_xll.Assistant.XL.MASQUERLIGNESI(OR(AND(D312=0,E312=0),F312=0))</f>
        <v/>
      </c>
    </row>
    <row r="313" spans="1:1" hidden="1" x14ac:dyDescent="0.2">
      <c r="A313" s="34" t="str">
        <f>_xll.Assistant.XL.MASQUERLIGNESI(OR(AND(D313=0,E313=0),F313=0))</f>
        <v/>
      </c>
    </row>
    <row r="314" spans="1:1" hidden="1" x14ac:dyDescent="0.2">
      <c r="A314" s="34" t="str">
        <f>_xll.Assistant.XL.MASQUERLIGNESI(OR(AND(D314=0,E314=0),F314=0))</f>
        <v/>
      </c>
    </row>
    <row r="315" spans="1:1" hidden="1" x14ac:dyDescent="0.2">
      <c r="A315" s="34" t="str">
        <f>_xll.Assistant.XL.MASQUERLIGNESI(OR(AND(D315=0,E315=0),F315=0))</f>
        <v/>
      </c>
    </row>
    <row r="316" spans="1:1" hidden="1" x14ac:dyDescent="0.2">
      <c r="A316" s="34" t="str">
        <f>_xll.Assistant.XL.MASQUERLIGNESI(OR(AND(D316=0,E316=0),F316=0))</f>
        <v/>
      </c>
    </row>
    <row r="317" spans="1:1" hidden="1" x14ac:dyDescent="0.2">
      <c r="A317" s="34" t="str">
        <f>_xll.Assistant.XL.MASQUERLIGNESI(OR(AND(D317=0,E317=0),F317=0))</f>
        <v/>
      </c>
    </row>
    <row r="318" spans="1:1" hidden="1" x14ac:dyDescent="0.2">
      <c r="A318" s="34" t="str">
        <f>_xll.Assistant.XL.MASQUERLIGNESI(OR(AND(D318=0,E318=0),F318=0))</f>
        <v/>
      </c>
    </row>
    <row r="319" spans="1:1" hidden="1" x14ac:dyDescent="0.2">
      <c r="A319" s="34" t="str">
        <f>_xll.Assistant.XL.MASQUERLIGNESI(OR(AND(D319=0,E319=0),F319=0))</f>
        <v/>
      </c>
    </row>
    <row r="320" spans="1:1" hidden="1" x14ac:dyDescent="0.2">
      <c r="A320" s="34" t="str">
        <f>_xll.Assistant.XL.MASQUERLIGNESI(OR(AND(D320=0,E320=0),F320=0))</f>
        <v/>
      </c>
    </row>
    <row r="321" spans="1:1" hidden="1" x14ac:dyDescent="0.2">
      <c r="A321" s="34" t="str">
        <f>_xll.Assistant.XL.MASQUERLIGNESI(OR(AND(D321=0,E321=0),F321=0))</f>
        <v/>
      </c>
    </row>
    <row r="322" spans="1:1" hidden="1" x14ac:dyDescent="0.2">
      <c r="A322" s="34" t="str">
        <f>_xll.Assistant.XL.MASQUERLIGNESI(OR(AND(D322=0,E322=0),F322=0))</f>
        <v/>
      </c>
    </row>
    <row r="323" spans="1:1" hidden="1" x14ac:dyDescent="0.2">
      <c r="A323" s="34" t="str">
        <f>_xll.Assistant.XL.MASQUERLIGNESI(OR(AND(D323=0,E323=0),F323=0))</f>
        <v/>
      </c>
    </row>
    <row r="324" spans="1:1" hidden="1" x14ac:dyDescent="0.2">
      <c r="A324" s="34" t="str">
        <f>_xll.Assistant.XL.MASQUERLIGNESI(OR(AND(D324=0,E324=0),F324=0))</f>
        <v/>
      </c>
    </row>
    <row r="325" spans="1:1" hidden="1" x14ac:dyDescent="0.2">
      <c r="A325" s="34" t="str">
        <f>_xll.Assistant.XL.MASQUERLIGNESI(OR(AND(D325=0,E325=0),F325=0))</f>
        <v/>
      </c>
    </row>
    <row r="326" spans="1:1" hidden="1" x14ac:dyDescent="0.2">
      <c r="A326" s="34" t="str">
        <f>_xll.Assistant.XL.MASQUERLIGNESI(OR(AND(D326=0,E326=0),F326=0))</f>
        <v/>
      </c>
    </row>
    <row r="327" spans="1:1" hidden="1" x14ac:dyDescent="0.2">
      <c r="A327" s="34" t="str">
        <f>_xll.Assistant.XL.MASQUERLIGNESI(OR(AND(D327=0,E327=0),F327=0))</f>
        <v/>
      </c>
    </row>
    <row r="328" spans="1:1" hidden="1" x14ac:dyDescent="0.2">
      <c r="A328" s="34" t="str">
        <f>_xll.Assistant.XL.MASQUERLIGNESI(OR(AND(D328=0,E328=0),F328=0))</f>
        <v/>
      </c>
    </row>
    <row r="329" spans="1:1" hidden="1" x14ac:dyDescent="0.2">
      <c r="A329" s="34" t="str">
        <f>_xll.Assistant.XL.MASQUERLIGNESI(OR(AND(D329=0,E329=0),F329=0))</f>
        <v/>
      </c>
    </row>
    <row r="330" spans="1:1" hidden="1" x14ac:dyDescent="0.2">
      <c r="A330" s="34" t="str">
        <f>_xll.Assistant.XL.MASQUERLIGNESI(OR(AND(D330=0,E330=0),F330=0))</f>
        <v/>
      </c>
    </row>
    <row r="331" spans="1:1" hidden="1" x14ac:dyDescent="0.2">
      <c r="A331" s="34" t="str">
        <f>_xll.Assistant.XL.MASQUERLIGNESI(OR(AND(D331=0,E331=0),F331=0))</f>
        <v/>
      </c>
    </row>
    <row r="332" spans="1:1" hidden="1" x14ac:dyDescent="0.2">
      <c r="A332" s="34" t="str">
        <f>_xll.Assistant.XL.MASQUERLIGNESI(OR(AND(D332=0,E332=0),F332=0))</f>
        <v/>
      </c>
    </row>
    <row r="333" spans="1:1" hidden="1" x14ac:dyDescent="0.2">
      <c r="A333" s="34" t="str">
        <f>_xll.Assistant.XL.MASQUERLIGNESI(OR(AND(D333=0,E333=0),F333=0))</f>
        <v/>
      </c>
    </row>
    <row r="334" spans="1:1" hidden="1" x14ac:dyDescent="0.2">
      <c r="A334" s="34" t="str">
        <f>_xll.Assistant.XL.MASQUERLIGNESI(OR(AND(D334=0,E334=0),F334=0))</f>
        <v/>
      </c>
    </row>
    <row r="335" spans="1:1" hidden="1" x14ac:dyDescent="0.2">
      <c r="A335" s="34" t="str">
        <f>_xll.Assistant.XL.MASQUERLIGNESI(OR(AND(D335=0,E335=0),F335=0))</f>
        <v/>
      </c>
    </row>
    <row r="336" spans="1:1" hidden="1" x14ac:dyDescent="0.2">
      <c r="A336" s="34" t="str">
        <f>_xll.Assistant.XL.MASQUERLIGNESI(OR(AND(D336=0,E336=0),F336=0))</f>
        <v/>
      </c>
    </row>
    <row r="337" spans="1:1" hidden="1" x14ac:dyDescent="0.2">
      <c r="A337" s="34" t="str">
        <f>_xll.Assistant.XL.MASQUERLIGNESI(OR(AND(D337=0,E337=0),F337=0))</f>
        <v/>
      </c>
    </row>
    <row r="338" spans="1:1" hidden="1" x14ac:dyDescent="0.2">
      <c r="A338" s="34" t="str">
        <f>_xll.Assistant.XL.MASQUERLIGNESI(OR(AND(D338=0,E338=0),F338=0))</f>
        <v/>
      </c>
    </row>
    <row r="339" spans="1:1" hidden="1" x14ac:dyDescent="0.2">
      <c r="A339" s="34" t="str">
        <f>_xll.Assistant.XL.MASQUERLIGNESI(OR(AND(D339=0,E339=0),F339=0))</f>
        <v/>
      </c>
    </row>
    <row r="340" spans="1:1" hidden="1" x14ac:dyDescent="0.2">
      <c r="A340" s="34" t="str">
        <f>_xll.Assistant.XL.MASQUERLIGNESI(OR(AND(D340=0,E340=0),F340=0))</f>
        <v/>
      </c>
    </row>
    <row r="341" spans="1:1" hidden="1" x14ac:dyDescent="0.2">
      <c r="A341" s="34" t="str">
        <f>_xll.Assistant.XL.MASQUERLIGNESI(OR(AND(D341=0,E341=0),F341=0))</f>
        <v/>
      </c>
    </row>
    <row r="342" spans="1:1" hidden="1" x14ac:dyDescent="0.2">
      <c r="A342" s="34" t="str">
        <f>_xll.Assistant.XL.MASQUERLIGNESI(OR(AND(D342=0,E342=0),F342=0))</f>
        <v/>
      </c>
    </row>
    <row r="343" spans="1:1" hidden="1" x14ac:dyDescent="0.2">
      <c r="A343" s="34" t="str">
        <f>_xll.Assistant.XL.MASQUERLIGNESI(OR(AND(D343=0,E343=0),F343=0))</f>
        <v/>
      </c>
    </row>
    <row r="344" spans="1:1" hidden="1" x14ac:dyDescent="0.2">
      <c r="A344" s="34" t="str">
        <f>_xll.Assistant.XL.MASQUERLIGNESI(OR(AND(D344=0,E344=0),F344=0))</f>
        <v/>
      </c>
    </row>
    <row r="345" spans="1:1" hidden="1" x14ac:dyDescent="0.2">
      <c r="A345" s="34" t="str">
        <f>_xll.Assistant.XL.MASQUERLIGNESI(OR(AND(D345=0,E345=0),F345=0))</f>
        <v/>
      </c>
    </row>
    <row r="346" spans="1:1" hidden="1" x14ac:dyDescent="0.2">
      <c r="A346" s="34" t="str">
        <f>_xll.Assistant.XL.MASQUERLIGNESI(OR(AND(D346=0,E346=0),F346=0))</f>
        <v/>
      </c>
    </row>
    <row r="347" spans="1:1" hidden="1" x14ac:dyDescent="0.2">
      <c r="A347" s="34" t="str">
        <f>_xll.Assistant.XL.MASQUERLIGNESI(OR(AND(D347=0,E347=0),F347=0))</f>
        <v/>
      </c>
    </row>
    <row r="348" spans="1:1" hidden="1" x14ac:dyDescent="0.2">
      <c r="A348" s="34" t="str">
        <f>_xll.Assistant.XL.MASQUERLIGNESI(OR(AND(D348=0,E348=0),F348=0))</f>
        <v/>
      </c>
    </row>
    <row r="349" spans="1:1" hidden="1" x14ac:dyDescent="0.2">
      <c r="A349" s="34" t="str">
        <f>_xll.Assistant.XL.MASQUERLIGNESI(OR(AND(D349=0,E349=0),F349=0))</f>
        <v/>
      </c>
    </row>
    <row r="350" spans="1:1" hidden="1" x14ac:dyDescent="0.2">
      <c r="A350" s="34" t="str">
        <f>_xll.Assistant.XL.MASQUERLIGNESI(OR(AND(D350=0,E350=0),F350=0))</f>
        <v/>
      </c>
    </row>
    <row r="351" spans="1:1" hidden="1" x14ac:dyDescent="0.2">
      <c r="A351" s="34" t="str">
        <f>_xll.Assistant.XL.MASQUERLIGNESI(OR(AND(D351=0,E351=0),F351=0))</f>
        <v/>
      </c>
    </row>
    <row r="352" spans="1:1" hidden="1" x14ac:dyDescent="0.2">
      <c r="A352" s="34" t="str">
        <f>_xll.Assistant.XL.MASQUERLIGNESI(OR(AND(D352=0,E352=0),F352=0))</f>
        <v/>
      </c>
    </row>
    <row r="353" spans="1:1" hidden="1" x14ac:dyDescent="0.2">
      <c r="A353" s="34" t="str">
        <f>_xll.Assistant.XL.MASQUERLIGNESI(OR(AND(D353=0,E353=0),F353=0))</f>
        <v/>
      </c>
    </row>
    <row r="354" spans="1:1" hidden="1" x14ac:dyDescent="0.2">
      <c r="A354" s="34" t="str">
        <f>_xll.Assistant.XL.MASQUERLIGNESI(OR(AND(D354=0,E354=0),F354=0))</f>
        <v/>
      </c>
    </row>
    <row r="355" spans="1:1" hidden="1" x14ac:dyDescent="0.2">
      <c r="A355" s="34" t="str">
        <f>_xll.Assistant.XL.MASQUERLIGNESI(OR(AND(D355=0,E355=0),F355=0))</f>
        <v/>
      </c>
    </row>
    <row r="356" spans="1:1" hidden="1" x14ac:dyDescent="0.2">
      <c r="A356" s="34" t="str">
        <f>_xll.Assistant.XL.MASQUERLIGNESI(OR(AND(D356=0,E356=0),F356=0))</f>
        <v/>
      </c>
    </row>
    <row r="357" spans="1:1" hidden="1" x14ac:dyDescent="0.2">
      <c r="A357" s="34" t="str">
        <f>_xll.Assistant.XL.MASQUERLIGNESI(OR(AND(D357=0,E357=0),F357=0))</f>
        <v/>
      </c>
    </row>
    <row r="358" spans="1:1" hidden="1" x14ac:dyDescent="0.2">
      <c r="A358" s="34" t="str">
        <f>_xll.Assistant.XL.MASQUERLIGNESI(OR(AND(D358=0,E358=0),F358=0))</f>
        <v/>
      </c>
    </row>
    <row r="359" spans="1:1" hidden="1" x14ac:dyDescent="0.2">
      <c r="A359" s="34" t="str">
        <f>_xll.Assistant.XL.MASQUERLIGNESI(OR(AND(D359=0,E359=0),F359=0))</f>
        <v/>
      </c>
    </row>
    <row r="360" spans="1:1" hidden="1" x14ac:dyDescent="0.2">
      <c r="A360" s="34" t="str">
        <f>_xll.Assistant.XL.MASQUERLIGNESI(OR(AND(D360=0,E360=0),F360=0))</f>
        <v/>
      </c>
    </row>
    <row r="361" spans="1:1" hidden="1" x14ac:dyDescent="0.2">
      <c r="A361" s="34" t="str">
        <f>_xll.Assistant.XL.MASQUERLIGNESI(OR(AND(D361=0,E361=0),F361=0))</f>
        <v/>
      </c>
    </row>
    <row r="362" spans="1:1" hidden="1" x14ac:dyDescent="0.2">
      <c r="A362" s="34" t="str">
        <f>_xll.Assistant.XL.MASQUERLIGNESI(OR(AND(D362=0,E362=0),F362=0))</f>
        <v/>
      </c>
    </row>
    <row r="363" spans="1:1" hidden="1" x14ac:dyDescent="0.2">
      <c r="A363" s="34" t="str">
        <f>_xll.Assistant.XL.MASQUERLIGNESI(OR(AND(D363=0,E363=0),F363=0))</f>
        <v/>
      </c>
    </row>
    <row r="364" spans="1:1" hidden="1" x14ac:dyDescent="0.2">
      <c r="A364" s="34" t="str">
        <f>_xll.Assistant.XL.MASQUERLIGNESI(OR(AND(D364=0,E364=0),F364=0))</f>
        <v/>
      </c>
    </row>
    <row r="365" spans="1:1" hidden="1" x14ac:dyDescent="0.2">
      <c r="A365" s="34" t="str">
        <f>_xll.Assistant.XL.MASQUERLIGNESI(OR(AND(D365=0,E365=0),F365=0))</f>
        <v/>
      </c>
    </row>
    <row r="366" spans="1:1" hidden="1" x14ac:dyDescent="0.2">
      <c r="A366" s="34" t="str">
        <f>_xll.Assistant.XL.MASQUERLIGNESI(OR(AND(D366=0,E366=0),F366=0))</f>
        <v/>
      </c>
    </row>
    <row r="367" spans="1:1" hidden="1" x14ac:dyDescent="0.2">
      <c r="A367" s="34" t="str">
        <f>_xll.Assistant.XL.MASQUERLIGNESI(OR(AND(D367=0,E367=0),F367=0))</f>
        <v/>
      </c>
    </row>
    <row r="368" spans="1:1" hidden="1" x14ac:dyDescent="0.2">
      <c r="A368" s="34" t="str">
        <f>_xll.Assistant.XL.MASQUERLIGNESI(OR(AND(D368=0,E368=0),F368=0))</f>
        <v/>
      </c>
    </row>
    <row r="369" spans="1:1" hidden="1" x14ac:dyDescent="0.2">
      <c r="A369" s="34" t="str">
        <f>_xll.Assistant.XL.MASQUERLIGNESI(OR(AND(D369=0,E369=0),F369=0))</f>
        <v/>
      </c>
    </row>
    <row r="370" spans="1:1" hidden="1" x14ac:dyDescent="0.2">
      <c r="A370" s="34" t="str">
        <f>_xll.Assistant.XL.MASQUERLIGNESI(OR(AND(D370=0,E370=0),F370=0))</f>
        <v/>
      </c>
    </row>
    <row r="371" spans="1:1" hidden="1" x14ac:dyDescent="0.2">
      <c r="A371" s="34" t="str">
        <f>_xll.Assistant.XL.MASQUERLIGNESI(OR(AND(D371=0,E371=0),F371=0))</f>
        <v/>
      </c>
    </row>
    <row r="372" spans="1:1" hidden="1" x14ac:dyDescent="0.2">
      <c r="A372" s="34" t="str">
        <f>_xll.Assistant.XL.MASQUERLIGNESI(OR(AND(D372=0,E372=0),F372=0))</f>
        <v/>
      </c>
    </row>
    <row r="373" spans="1:1" hidden="1" x14ac:dyDescent="0.2">
      <c r="A373" s="34" t="str">
        <f>_xll.Assistant.XL.MASQUERLIGNESI(OR(AND(D373=0,E373=0),F373=0))</f>
        <v/>
      </c>
    </row>
    <row r="374" spans="1:1" hidden="1" x14ac:dyDescent="0.2">
      <c r="A374" s="34" t="str">
        <f>_xll.Assistant.XL.MASQUERLIGNESI(OR(AND(D374=0,E374=0),F374=0))</f>
        <v/>
      </c>
    </row>
    <row r="375" spans="1:1" hidden="1" x14ac:dyDescent="0.2">
      <c r="A375" s="34" t="str">
        <f>_xll.Assistant.XL.MASQUERLIGNESI(OR(AND(D375=0,E375=0),F375=0))</f>
        <v/>
      </c>
    </row>
    <row r="376" spans="1:1" hidden="1" x14ac:dyDescent="0.2">
      <c r="A376" s="34" t="str">
        <f>_xll.Assistant.XL.MASQUERLIGNESI(OR(AND(D376=0,E376=0),F376=0))</f>
        <v/>
      </c>
    </row>
    <row r="377" spans="1:1" hidden="1" x14ac:dyDescent="0.2">
      <c r="A377" s="34" t="str">
        <f>_xll.Assistant.XL.MASQUERLIGNESI(OR(AND(D377=0,E377=0),F377=0))</f>
        <v/>
      </c>
    </row>
    <row r="378" spans="1:1" hidden="1" x14ac:dyDescent="0.2">
      <c r="A378" s="34" t="str">
        <f>_xll.Assistant.XL.MASQUERLIGNESI(OR(AND(D378=0,E378=0),F378=0))</f>
        <v/>
      </c>
    </row>
    <row r="379" spans="1:1" hidden="1" x14ac:dyDescent="0.2">
      <c r="A379" s="34" t="str">
        <f>_xll.Assistant.XL.MASQUERLIGNESI(OR(AND(D379=0,E379=0),F379=0))</f>
        <v/>
      </c>
    </row>
    <row r="380" spans="1:1" hidden="1" x14ac:dyDescent="0.2">
      <c r="A380" s="34" t="str">
        <f>_xll.Assistant.XL.MASQUERLIGNESI(OR(AND(D380=0,E380=0),F380=0))</f>
        <v/>
      </c>
    </row>
    <row r="381" spans="1:1" hidden="1" x14ac:dyDescent="0.2">
      <c r="A381" s="34" t="str">
        <f>_xll.Assistant.XL.MASQUERLIGNESI(OR(AND(D381=0,E381=0),F381=0))</f>
        <v/>
      </c>
    </row>
    <row r="382" spans="1:1" hidden="1" x14ac:dyDescent="0.2">
      <c r="A382" s="34" t="str">
        <f>_xll.Assistant.XL.MASQUERLIGNESI(OR(AND(D382=0,E382=0),F382=0))</f>
        <v/>
      </c>
    </row>
    <row r="383" spans="1:1" hidden="1" x14ac:dyDescent="0.2">
      <c r="A383" s="34" t="str">
        <f>_xll.Assistant.XL.MASQUERLIGNESI(OR(AND(D383=0,E383=0),F383=0))</f>
        <v/>
      </c>
    </row>
    <row r="384" spans="1:1" hidden="1" x14ac:dyDescent="0.2">
      <c r="A384" s="34" t="str">
        <f>_xll.Assistant.XL.MASQUERLIGNESI(OR(AND(D384=0,E384=0),F384=0))</f>
        <v/>
      </c>
    </row>
    <row r="385" spans="1:1" hidden="1" x14ac:dyDescent="0.2">
      <c r="A385" s="34" t="str">
        <f>_xll.Assistant.XL.MASQUERLIGNESI(OR(AND(D385=0,E385=0),F385=0))</f>
        <v/>
      </c>
    </row>
    <row r="386" spans="1:1" hidden="1" x14ac:dyDescent="0.2">
      <c r="A386" s="34" t="str">
        <f>_xll.Assistant.XL.MASQUERLIGNESI(OR(AND(D386=0,E386=0),F386=0))</f>
        <v/>
      </c>
    </row>
    <row r="387" spans="1:1" hidden="1" x14ac:dyDescent="0.2">
      <c r="A387" s="34" t="str">
        <f>_xll.Assistant.XL.MASQUERLIGNESI(OR(AND(D387=0,E387=0),F387=0))</f>
        <v/>
      </c>
    </row>
    <row r="388" spans="1:1" hidden="1" x14ac:dyDescent="0.2">
      <c r="A388" s="34" t="str">
        <f>_xll.Assistant.XL.MASQUERLIGNESI(OR(AND(D388=0,E388=0),F388=0))</f>
        <v/>
      </c>
    </row>
    <row r="389" spans="1:1" hidden="1" x14ac:dyDescent="0.2">
      <c r="A389" s="34" t="str">
        <f>_xll.Assistant.XL.MASQUERLIGNESI(OR(AND(D389=0,E389=0),F389=0))</f>
        <v/>
      </c>
    </row>
    <row r="390" spans="1:1" hidden="1" x14ac:dyDescent="0.2">
      <c r="A390" s="34" t="str">
        <f>_xll.Assistant.XL.MASQUERLIGNESI(OR(AND(D390=0,E390=0),F390=0))</f>
        <v/>
      </c>
    </row>
    <row r="391" spans="1:1" hidden="1" x14ac:dyDescent="0.2">
      <c r="A391" s="34" t="str">
        <f>_xll.Assistant.XL.MASQUERLIGNESI(OR(AND(D391=0,E391=0),F391=0))</f>
        <v/>
      </c>
    </row>
    <row r="392" spans="1:1" hidden="1" x14ac:dyDescent="0.2">
      <c r="A392" s="34" t="str">
        <f>_xll.Assistant.XL.MASQUERLIGNESI(OR(AND(D392=0,E392=0),F392=0))</f>
        <v/>
      </c>
    </row>
    <row r="393" spans="1:1" hidden="1" x14ac:dyDescent="0.2">
      <c r="A393" s="34" t="str">
        <f>_xll.Assistant.XL.MASQUERLIGNESI(OR(AND(D393=0,E393=0),F393=0))</f>
        <v/>
      </c>
    </row>
    <row r="394" spans="1:1" hidden="1" x14ac:dyDescent="0.2">
      <c r="A394" s="34" t="str">
        <f>_xll.Assistant.XL.MASQUERLIGNESI(OR(AND(D394=0,E394=0),F394=0))</f>
        <v/>
      </c>
    </row>
    <row r="395" spans="1:1" hidden="1" x14ac:dyDescent="0.2">
      <c r="A395" s="34" t="str">
        <f>_xll.Assistant.XL.MASQUERLIGNESI(OR(AND(D395=0,E395=0),F395=0))</f>
        <v/>
      </c>
    </row>
    <row r="396" spans="1:1" hidden="1" x14ac:dyDescent="0.2">
      <c r="A396" s="34" t="str">
        <f>_xll.Assistant.XL.MASQUERLIGNESI(OR(AND(D396=0,E396=0),F396=0))</f>
        <v/>
      </c>
    </row>
    <row r="397" spans="1:1" hidden="1" x14ac:dyDescent="0.2">
      <c r="A397" s="34" t="str">
        <f>_xll.Assistant.XL.MASQUERLIGNESI(OR(AND(D397=0,E397=0),F397=0))</f>
        <v/>
      </c>
    </row>
    <row r="398" spans="1:1" hidden="1" x14ac:dyDescent="0.2">
      <c r="A398" s="34" t="str">
        <f>_xll.Assistant.XL.MASQUERLIGNESI(OR(AND(D398=0,E398=0),F398=0))</f>
        <v/>
      </c>
    </row>
    <row r="399" spans="1:1" hidden="1" x14ac:dyDescent="0.2">
      <c r="A399" s="34" t="str">
        <f>_xll.Assistant.XL.MASQUERLIGNESI(OR(AND(D399=0,E399=0),F399=0))</f>
        <v/>
      </c>
    </row>
  </sheetData>
  <mergeCells count="2">
    <mergeCell ref="B1:I1"/>
    <mergeCell ref="B3:C3"/>
  </mergeCells>
  <conditionalFormatting sqref="G9:G13">
    <cfRule type="cellIs" dxfId="10" priority="2" stopIfTrue="1" operator="greaterThan">
      <formula>0</formula>
    </cfRule>
    <cfRule type="cellIs" dxfId="9" priority="3" stopIfTrue="1" operator="lessThan">
      <formula>0</formula>
    </cfRule>
  </conditionalFormatting>
  <conditionalFormatting sqref="F9:F13">
    <cfRule type="iconSet" priority="1">
      <iconSet iconSet="3Arrows">
        <cfvo type="percent" val="0"/>
        <cfvo type="num" val="0"/>
        <cfvo type="num" val="1"/>
      </iconSet>
    </cfRule>
  </conditionalFormatting>
  <pageMargins left="0.25" right="0.25" top="0.28999999999999998" bottom="0.3" header="0.3" footer="0.3"/>
  <pageSetup paperSize="9" scale="90" orientation="landscape"/>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Aanpak</vt:lpstr>
      <vt:lpstr>Onderzoek gegevens verkoop</vt:lpstr>
      <vt:lpstr>Onderzoek grafiek verkoop</vt:lpstr>
      <vt:lpstr>Dashboard analyse N N-1 klant</vt:lpstr>
      <vt:lpstr>Dashboard analyse omz. per kl.</vt:lpstr>
      <vt:lpstr>Dashboard analyse Families</vt:lpstr>
      <vt:lpstr>Analyse vertegenwoordiger</vt:lpstr>
      <vt:lpstr>Periodieke verkoop Art_Klt</vt:lpstr>
      <vt:lpstr>Per. evol._Klt omz HT netto</vt:lpstr>
      <vt:lpstr>Omzet op datum per klant</vt:lpstr>
      <vt:lpstr>'Omzet op datum per klant'!Impression_des_titres</vt:lpstr>
      <vt:lpstr>'Periodieke verkoop Art_Klt'!Impression_des_titres</vt:lpstr>
      <vt:lpstr>'Analyse vertegenwoordiger'!Zone_d_impression</vt:lpstr>
      <vt:lpstr>'Dashboard analyse Families'!Zone_d_impression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 PICOT</dc:creator>
  <cp:lastModifiedBy>Anthony TARLE</cp:lastModifiedBy>
  <dcterms:created xsi:type="dcterms:W3CDTF">2017-10-10T14:24:08Z</dcterms:created>
  <dcterms:modified xsi:type="dcterms:W3CDTF">2019-10-11T15:50:05Z</dcterms:modified>
</cp:coreProperties>
</file>