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6039CA32-17FE-434D-895F-F9B0ECE9832C}" xr6:coauthVersionLast="47" xr6:coauthVersionMax="47" xr10:uidLastSave="{00000000-0000-0000-0000-000000000000}"/>
  <bookViews>
    <workbookView xWindow="-120" yWindow="-120" windowWidth="29040" windowHeight="15840" xr2:uid="{AE357F79-B566-4F1D-86FF-046883F82C82}"/>
  </bookViews>
  <sheets>
    <sheet name="ÉGALITÉ PROFESSIONNELLE" sheetId="1" r:id="rId1"/>
    <sheet name="RIK_PARAMS" sheetId="9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D17" i="1"/>
  <c r="I22" i="1"/>
  <c r="D49" i="1"/>
  <c r="C66" i="1"/>
  <c r="I67" i="1"/>
  <c r="D120" i="1"/>
  <c r="I120" i="1"/>
  <c r="D22" i="1"/>
  <c r="D145" i="1"/>
  <c r="D96" i="1"/>
  <c r="I13" i="1"/>
  <c r="D13" i="1"/>
  <c r="R6" i="1" l="1"/>
  <c r="S6" i="1" s="1"/>
  <c r="U5" i="1"/>
  <c r="S5" i="1"/>
  <c r="R5" i="1" s="1"/>
  <c r="G13" i="1"/>
  <c r="T5" i="1" l="1"/>
  <c r="F13" i="1"/>
  <c r="K13" i="1"/>
  <c r="L13" i="1"/>
  <c r="J13" i="1" l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D22" authorId="0" shapeId="0" xr:uid="{FF48B6E5-DA12-4742-BD02-F155CE3253A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22" authorId="0" shapeId="0" xr:uid="{560CEC5B-927C-44EB-B3ED-0B259A16883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49" authorId="0" shapeId="0" xr:uid="{2233BC1E-5C57-4045-8B58-F933E274CF6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66" authorId="0" shapeId="0" xr:uid="{88276FA2-6A43-4484-9B4A-D76DADEDB4F8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67" authorId="0" shapeId="0" xr:uid="{85F30993-E0E7-458A-A710-F5E4C0B2A44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96" authorId="0" shapeId="0" xr:uid="{C55E075D-3C38-4839-9F04-D752436A54C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120" authorId="0" shapeId="0" xr:uid="{95F19523-7FA9-425E-9979-42A8F0F3E44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120" authorId="0" shapeId="0" xr:uid="{9D501EF0-A999-447C-866C-17E452CA7828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145" authorId="0" shapeId="0" xr:uid="{BA67DF42-4E82-46F3-B20B-350861C3122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<sst xmlns="http://schemas.openxmlformats.org/spreadsheetml/2006/main" count="27" uniqueCount="24">
  <si>
    <t>SITUATION ÉGALITÉ PROFESSIONNELLE</t>
  </si>
  <si>
    <t>SOCIÉTÉ - SIREN</t>
  </si>
  <si>
    <t>ÉTABLISSEMENT - NIC</t>
  </si>
  <si>
    <t>DATE DE SITUATION</t>
  </si>
  <si>
    <t>Dae de Début</t>
  </si>
  <si>
    <t>*</t>
  </si>
  <si>
    <t>Date de Fin</t>
  </si>
  <si>
    <t>ÉVOLUTION DES EFFECTIFS PAR SEXE SUR LES 3 DERNIERES ANNÉES</t>
  </si>
  <si>
    <t>PRÉSENTES AU</t>
  </si>
  <si>
    <t>TURNOVER</t>
  </si>
  <si>
    <t>ENTRÉES DANS L'ANNÉE</t>
  </si>
  <si>
    <t>SORTIES DANS L'ANNÉE</t>
  </si>
  <si>
    <t>PRÉSENTS AU</t>
  </si>
  <si>
    <t>EFFECTIF FÉMININ</t>
  </si>
  <si>
    <t>EFFECTIF MASCULIN</t>
  </si>
  <si>
    <t>RÉPARTITION FEMMES / HOMMES</t>
  </si>
  <si>
    <t>RÉPARTITION PAR AGE</t>
  </si>
  <si>
    <t>RÉPARTITION PAR ANCIENNETÉ</t>
  </si>
  <si>
    <t>SALAIRE MENSUEL MOYEN PAR ÉTABLISSEMENT</t>
  </si>
  <si>
    <t>RÉPARTITION PAR TYPE DE CONTRAT</t>
  </si>
  <si>
    <t>NOMBRE D'HEURES SUPPLÉMENTAIRES</t>
  </si>
  <si>
    <t>{_x000D_
  "Name": "CacheManager_ÉGALITÉ PROFESSIONNELLE",_x000D_
  "Column": 2,_x000D_
  "Length": 1,_x000D_
  "IsEncrypted": false_x000D_
}</t>
  </si>
  <si>
    <t>995002433</t>
  </si>
  <si>
    <t>{_x000D_
  "Formulas": {_x000D_
    "=RIK_AC(\"INF54__;INF03@E=1,S=11,G=0,T=0,P=0:@R=A,S=13,V={0}:R=B,S=1,V={1}:R=C,S=14,V={2}:R=D,S=36,V=HOMME:\";$D$6;$L$6;$F$6)": 1,_x000D_
    "=RIK_AC(\"INF54__;INF03@E=1,S=11,G=0,T=0,P=0:@R=A,S=13,V={0}:R=B,S=1,V={1}:R=C,S=14,V={2}:R=D,S=36,V=FEMME:\";$D$6;$L$6;F$6)": 2,_x000D_
    "=RIK_AC(\"INF54__;INF03@E=1,S=5,G=0,T=0,P=0:@R=A,S=1,V={0}:R=B,S=36,V=HOMME:R=C,S=13,V={1}:R=D,S=14,V={2}:\";I$17;$D$6;$F$6)": 3,_x000D_
    "=RIK_AC(\"INF54__;INF03@E=1,S=5,G=0,T=0,P=0:@R=A,S=1,V={0}:R=B,S=36,V=FEMME:R=C,S=13,V={1}:R=D,S=14,V={2}:\";D$17;$D$6;$F$6)": 4,_x000D_
    "=RIK_AC(\"INF54__;INF03@E=1,S=12,G=0,T=0,P=0:@R=A,S=13,V={0}:R=B,S=1,V={1}:R=C,S=14,V={2}:R=D,S=36,V=HOMME:\";$D$6;$L$6;$F$6)": 5,_x000D_
    "=RIK_AC(\"INF54__;INF03@E=1,S=12,G=0,T=0,P=0:@R=A,S=13,V={0}:R=B,S=1,V={1}:R=C,S=14,V={2}:R=D,S=36,V=FEMME:\";$D$6;$L$6;$F$6)": 6,_x000D_
    "=RIK_AC(\"INF54__;INF03@E=1,S=12,G=0,T=0,P=0:@R=A,S=13,V={0}:R=C,S=14,V={1}:R=D,S=36,V=HOMME:R=D,S=4,V={2}:\";$D$6;$F$6;$T$5)": 7,_x000D_
    "=RIK_AC(\"INF54__;INF03@E=1,S=11,G=0,T=0,P=0:@R=A,S=13,V={0}:R=C,S=14,V={1}:R=D,S=36,V=HOMME:R=D,S=4,V={2}:\";$D$6;$F$6;$T$5)": 8,_x000D_
    "=RIK_AC(\"INF54__;INF03@E=1,S=11,G=0,T=0,P=0:@R=A,S=13,V={0}:R=B,S=14,V={1}:R=C,S=36,V=HOMME:R=D,S=4,V={2}:\";$D$6;$F$6;$T$5)": 9,_x000D_
    "=RIK_AC(\"INF54__;INF03@E=1,S=11,G=0,T=0,P=0:@R=A,S=13,V={0}:R=C,S=14,V={1}:R=D,S=36,V=FEMME:R=D,S=4,V={2}:\";$D$6;F$6;$T$5)": 10,_x000D_
    "=RIK_AC(\"INF54__;INF03@E=1,S=7,G=0,T=0,P=0:@R=A,S=13,V={0}:R=B,S=14,V={1}:R=C,S=36,V=FEMME:R=D,S=4,V={2}:\";$D$6;F$6;$T$5)": 11,_x000D_
    "=RIK_AC(\"INF54__;INF03@E=1,S=8,G=0,T=0,P=0:@R=A,S=13,V={0}:R=B,S=1,V={1}:R=C,S=14,V={2}:R=D,S=36,V=FEMME:\";$D$6;$L$6;$F$6)": 12,_x000D_
    "=RIK_AC(\"INF54__;INF03@E=1,S=7,G=0,T=0,P=0:@R=A,S=13,V={0}:R=B,S=14,V={1}:R=C,S=36,V=HOMME:R=D,S=4,V={2}:\";$D$6;$F$6;$T$5)": 13,_x000D_
    "=RIK_AC(\"INF54__;INF03@E=1,S=8,G=0,T=0,P=0:@R=A,S=13,V={0}:R=B,S=14,V={1}:R=C,S=36,V=HOMME:R=D,S=4,V={2}:\";$D$6;$F$6;$T$5)": 14,_x000D_
    "=RIK_AC(\"INF54__;INF03@E=1,S=8,G=0,T=0,P=0:@R=A,S=13,V={0}:R=C,S=14,V={1}:R=D,S=36,V=FEMME:R=D,S=4,V={2}:\";$D$6;$F$6;$U$5)": 15_x000D_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"2022-02-25T16:38:35.1119496+01:00",_x000D_
          "LastRefreshDate": "2021-12-01T13:59:07.3305646+01:00",_x000D_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2.0_x000D_
          ]_x000D_
        ],_x000D_
        "Statistics": {_x000D_
          "CreationDate": "2022-02-25T16:38:35.1309535+01:00",_x000D_
          "LastRefreshDate": "2021-12-01T13:59:07.3779513+01:00",_x000D_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20.0_x000D_
          ]_x000D_
        ],_x000D_
        "Statistics": {_x000D_
          "CreationDate": "2022-02-25T16:38:35.1309535+01:00",_x000D_
          "LastRefreshDate": "2022-02-25T16:39:36.3261507+01:00",_x000D_
          "TotalRefreshCount": 17,_x000D_
          "CustomInfo": {}_x000D_
        }_x000D_
      },_x000D_
      "4": {_x000D_
        "$type": "Inside.Core.Formula.Definition.DefinitionAC, Inside.Core.Formula",_x000D_
        "ID": 4,_x000D_
        "Results": [_x000D_
          [_x000D_
            15.0_x000D_
          ]_x000D_
        ],_x000D_
        "Statistics": {_x000D_
          "CreationDate": "2022-02-25T16:38:35.1309535+01:00",_x000D_
          "LastRefreshDate": "2022-02-25T16:39:36.3281574+01:00",_x000D_
          "TotalRefreshCount": 18,_x000D_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"2022-02-25T16:38:35.1309535+01:00",_x000D_
          "LastRefreshDate": "2021-12-01T13:59:07.3699727+01:00",_x000D_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"2022-02-25T16:38:35.1309535+01:00",_x000D_
          "LastRefreshDate": "2021-12-01T13:59:07.40887+01:00",_x000D_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3.0_x000D_
          ]_x000D_
        ],_x000D_
        "Statistics": {_x000D_
          "CreationDate": "2022-02-25T16:38:35.1309535+01:00",_x000D_
          "LastRefreshDate": "2021-12-01T13:59:53.9125177+01:00",_x000D_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"2022-02-25T16:38:35.1309535+01:00",_x000D_
          "LastRefreshDate": "2021-12-01T14:00:23.4028469+01:00",_x000D_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"2022-02-25T16:38:35.1309535+01:00",_x000D_
          "LastRefreshDate": "2021-12-01T14:00:38.925335+01:00",_x000D_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11.0_x000D_
          ]_x000D_
        ],_x000D_
        "Statistics": {_x000D_
          "CreationDate": "2022-02-25T16:38:35.1309535+01:00",_x000D_
          "LastRefreshDate": "2021-12-01T14:01:05.9765678+01:00",_x000D_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"2022-02-25T16:38:35.1309535+01:00",_x000D_
          "LastRefreshDate": "2022-02-25T16:39:36.3965828+01:00",_x000D_
          "TotalRefreshCount": 16,_x000D_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"2022-02-25T16:38:35.1309535+01:00",_x000D_
          "LastRefreshDate": "2021-12-01T14:02:05.0390154+01:00",_x000D_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1.0_x000D_
          ]_x000D_
        ],_x000D_
        "Statistics": {_x000D_
          "CreationDate": "2022-02-25T16:38:35.1309535+01:00",_x000D_
          "LastRefreshDate": "2022-02-25T16:39:36.4294554+01:00",_x000D_
          "TotalRefreshCount": 16,_x000D_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"2022-02-25T16:38:35.1309535+01:00",_x000D_
          "LastRefreshDate": "2022-02-25T16:39:36.4817817+01:00",_x000D_
          "TotalRefreshCount": 16,_x000D_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"2022-02-25T16:38:35.1309535+01:00",_x000D_
          "LastRefreshDate": "2022-02-25T16:39:36.361868+01:00",_x000D_
          "TotalRefreshCount": 15,_x000D_
          "CustomInfo": {}_x000D_
        }_x000D_
      }_x000D_
    },_x000D_
    "LastID": 15_x000D_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</si>
</sst>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_ ;\-0\ "/>
    <numFmt numFmtId="166" formatCode="\+0.00%;\-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b/>
      <sz val="13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i/>
      <sz val="13"/>
      <color theme="1"/>
      <name val="Segoe UI Light"/>
      <family val="2"/>
    </font>
    <font>
      <b/>
      <sz val="12"/>
      <color theme="0"/>
      <name val="Segoe UI"/>
      <family val="2"/>
    </font>
    <font>
      <b/>
      <sz val="28"/>
      <color rgb="FF08769C"/>
      <name val="Segoe UI"/>
      <family val="2"/>
    </font>
    <font>
      <sz val="22"/>
      <color rgb="FF08769C"/>
      <name val="Segoe UI Light"/>
      <family val="2"/>
    </font>
    <font>
      <sz val="24"/>
      <color rgb="FF08769C"/>
      <name val="Segoe UI Light"/>
      <family val="2"/>
    </font>
    <font>
      <b/>
      <sz val="28"/>
      <color rgb="FFF59C00"/>
      <name val="Segoe UI"/>
      <family val="2"/>
    </font>
    <font>
      <sz val="22"/>
      <color rgb="FFF59C00"/>
      <name val="Segoe UI Light"/>
      <family val="2"/>
    </font>
    <font>
      <sz val="24"/>
      <color rgb="FFF59C00"/>
      <name val="Segoe UI Light"/>
      <family val="2"/>
    </font>
    <font>
      <b/>
      <sz val="12"/>
      <color rgb="FF08769C"/>
      <name val="Segoe UI"/>
      <family val="2"/>
    </font>
    <font>
      <sz val="11"/>
      <color rgb="FF08769C"/>
      <name val="Segoe UI"/>
      <family val="2"/>
    </font>
    <font>
      <b/>
      <sz val="12"/>
      <color rgb="FFF59C00"/>
      <name val="Segoe UI"/>
      <family val="2"/>
    </font>
    <font>
      <sz val="11"/>
      <color rgb="FFF59C50"/>
      <name val="Segoe UI"/>
      <family val="2"/>
    </font>
    <font>
      <sz val="11"/>
      <color rgb="FFF59C00"/>
      <name val="Segoe UI"/>
      <family val="2"/>
    </font>
    <font>
      <sz val="12"/>
      <color rgb="FF08769C"/>
      <name val="Segoe UI Light"/>
      <family val="2"/>
    </font>
    <font>
      <sz val="12"/>
      <color rgb="FFF59C00"/>
      <name val="Segoe UI Light"/>
      <family val="2"/>
    </font>
    <font>
      <b/>
      <sz val="14"/>
      <color theme="0"/>
      <name val="Segoe UI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rgb="FF08769C"/>
        <bgColor indexed="64"/>
      </patternFill>
    </fill>
    <fill>
      <patternFill patternType="solid">
        <fgColor rgb="FFF59C00"/>
        <bgColor indexed="64"/>
      </patternFill>
    </fill>
  </fills>
  <borders count="21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14" fontId="5" fillId="0" borderId="6" xfId="0" applyNumberFormat="1" applyFont="1" applyBorder="1" applyAlignment="1">
      <alignment horizontal="center" vertical="center"/>
    </xf>
    <xf numFmtId="14" fontId="0" fillId="0" borderId="0" xfId="0" applyNumberFormat="1"/>
    <xf numFmtId="166" fontId="13" fillId="0" borderId="10" xfId="1" applyNumberFormat="1" applyFont="1" applyBorder="1" applyAlignment="1" applyProtection="1">
      <alignment horizontal="center" vertical="center"/>
      <protection hidden="1"/>
    </xf>
    <xf numFmtId="166" fontId="15" fillId="0" borderId="10" xfId="1" applyNumberFormat="1" applyFont="1" applyBorder="1" applyAlignment="1" applyProtection="1">
      <alignment horizontal="center" vertical="center"/>
      <protection hidden="1"/>
    </xf>
    <xf numFmtId="14" fontId="18" fillId="0" borderId="13" xfId="1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49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wrapText="1"/>
    </xf>
    <xf numFmtId="49" fontId="5" fillId="0" borderId="6" xfId="0" applyNumberFormat="1" applyFont="1" applyBorder="1" applyAlignment="1">
      <alignment horizontal="center" vertical="center"/>
    </xf>
    <xf numFmtId="14" fontId="19" fillId="0" borderId="13" xfId="1" applyNumberFormat="1" applyFont="1" applyBorder="1" applyAlignment="1" applyProtection="1">
      <alignment horizontal="center" vertical="center"/>
      <protection hidden="1"/>
    </xf>
    <xf numFmtId="166" fontId="17" fillId="0" borderId="11" xfId="1" applyNumberFormat="1" applyFont="1" applyBorder="1" applyAlignment="1" applyProtection="1">
      <alignment horizontal="center" vertical="center" wrapText="1"/>
      <protection hidden="1"/>
    </xf>
    <xf numFmtId="166" fontId="17" fillId="0" borderId="14" xfId="1" applyNumberFormat="1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10" xfId="1" applyNumberFormat="1" applyFont="1" applyBorder="1" applyAlignment="1" applyProtection="1">
      <alignment horizontal="center" vertical="center"/>
      <protection hidden="1"/>
    </xf>
    <xf numFmtId="9" fontId="8" fillId="0" borderId="7" xfId="1" applyFont="1" applyBorder="1" applyAlignment="1">
      <alignment horizontal="center" vertical="center"/>
    </xf>
    <xf numFmtId="9" fontId="8" fillId="0" borderId="10" xfId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 applyProtection="1">
      <alignment horizontal="center" vertical="center"/>
      <protection hidden="1"/>
    </xf>
    <xf numFmtId="164" fontId="9" fillId="0" borderId="12" xfId="1" applyNumberFormat="1" applyFont="1" applyBorder="1" applyAlignment="1" applyProtection="1">
      <alignment horizontal="center" vertical="center"/>
      <protection hidden="1"/>
    </xf>
    <xf numFmtId="164" fontId="10" fillId="0" borderId="7" xfId="1" applyNumberFormat="1" applyFont="1" applyBorder="1" applyAlignment="1" applyProtection="1">
      <alignment horizontal="center" vertical="center"/>
      <protection hidden="1"/>
    </xf>
    <xf numFmtId="164" fontId="10" fillId="0" borderId="10" xfId="1" applyNumberFormat="1" applyFont="1" applyBorder="1" applyAlignment="1" applyProtection="1">
      <alignment horizontal="center" vertical="center"/>
      <protection hidden="1"/>
    </xf>
    <xf numFmtId="9" fontId="11" fillId="0" borderId="7" xfId="1" applyFont="1" applyBorder="1" applyAlignment="1">
      <alignment horizontal="center" vertical="center"/>
    </xf>
    <xf numFmtId="9" fontId="11" fillId="0" borderId="10" xfId="1" applyFont="1" applyBorder="1" applyAlignment="1">
      <alignment horizontal="center" vertical="center"/>
    </xf>
    <xf numFmtId="165" fontId="11" fillId="0" borderId="8" xfId="2" applyNumberFormat="1" applyFont="1" applyBorder="1" applyAlignment="1">
      <alignment horizontal="center" vertical="center"/>
    </xf>
    <xf numFmtId="165" fontId="11" fillId="0" borderId="11" xfId="2" applyNumberFormat="1" applyFont="1" applyBorder="1" applyAlignment="1">
      <alignment horizontal="center" vertical="center"/>
    </xf>
    <xf numFmtId="164" fontId="12" fillId="0" borderId="9" xfId="1" applyNumberFormat="1" applyFont="1" applyBorder="1" applyAlignment="1" applyProtection="1">
      <alignment horizontal="center" vertical="center"/>
      <protection hidden="1"/>
    </xf>
    <xf numFmtId="164" fontId="12" fillId="0" borderId="12" xfId="1" applyNumberFormat="1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6" fontId="14" fillId="0" borderId="11" xfId="2" applyNumberFormat="1" applyFont="1" applyBorder="1" applyAlignment="1">
      <alignment horizontal="center" vertical="center" wrapText="1"/>
    </xf>
    <xf numFmtId="166" fontId="14" fillId="0" borderId="14" xfId="2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6" fontId="17" fillId="0" borderId="11" xfId="2" applyNumberFormat="1" applyFont="1" applyBorder="1" applyAlignment="1">
      <alignment horizontal="center" vertical="center" wrapText="1"/>
    </xf>
    <xf numFmtId="166" fontId="17" fillId="0" borderId="14" xfId="2" applyNumberFormat="1" applyFont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</cellXfs>
  <cellStyles count="3">
    <cellStyle name="Normal" xfId="0" builtinId="0"/>
    <cellStyle name="Normal 3" xfId="2" xr:uid="{05010504-C1AD-4411-8C78-C5A89945AF1F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19</c:v>
              </c:pt>
              <c:pt idx="10">
                <c:v>20</c:v>
              </c:pt>
              <c:pt idx="1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5641-46AD-91AF-C25DDEB5F3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90893247"/>
        <c:axId val="5908919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5641-46AD-91AF-C25DDEB5F328}"/>
                  </c:ext>
                </c:extLst>
              </c15:ser>
            </c15:filteredBarSeries>
          </c:ext>
        </c:extLst>
      </c:barChart>
      <c:catAx>
        <c:axId val="590893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1"/>
            </a:pPr>
            <a:endParaRPr lang="fr-FR"/>
          </a:p>
        </c:txPr>
        <c:crossAx val="590891999"/>
        <c:crosses val="autoZero"/>
        <c:auto val="1"/>
        <c:lblAlgn val="ctr"/>
        <c:lblOffset val="100"/>
        <c:noMultiLvlLbl val="0"/>
      </c:catAx>
      <c:valAx>
        <c:axId val="590891999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59089324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3165354330709"/>
          <c:y val="5.3675065616797898E-2"/>
          <c:w val="0.79193795275590551"/>
          <c:h val="0.87948608923884519"/>
        </c:manualLayout>
      </c:layout>
      <c:barChart>
        <c:barDir val="col"/>
        <c:grouping val="clustered"/>
        <c:varyColors val="0"/>
        <c:ser>
          <c:idx val="1"/>
          <c:order val="1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E00-4F48-8BA2-9DE5B1D9B2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80607279"/>
        <c:axId val="16805968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AE00-4F48-8BA2-9DE5B1D9B2E1}"/>
                  </c:ext>
                </c:extLst>
              </c15:ser>
            </c15:filteredBarSeries>
          </c:ext>
        </c:extLst>
      </c:barChart>
      <c:catAx>
        <c:axId val="16806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1"/>
            </a:pPr>
            <a:endParaRPr lang="fr-FR"/>
          </a:p>
        </c:txPr>
        <c:crossAx val="1680596879"/>
        <c:crosses val="autoZero"/>
        <c:auto val="1"/>
        <c:lblAlgn val="ctr"/>
        <c:lblOffset val="100"/>
        <c:noMultiLvlLbl val="0"/>
      </c:catAx>
      <c:valAx>
        <c:axId val="168059687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80607279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18280067932682E-2"/>
          <c:y val="0.18779306432849741"/>
          <c:w val="0.96878720067858282"/>
          <c:h val="0.70460261637255817"/>
        </c:manualLayout>
      </c:layout>
      <c:barChart>
        <c:barDir val="col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4F4-4E7E-ABCC-75DBFFE49E96}"/>
            </c:ext>
          </c:extLst>
        </c:ser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19</c:v>
              </c:pt>
              <c:pt idx="10">
                <c:v>20</c:v>
              </c:pt>
              <c:pt idx="1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84F4-4E7E-ABCC-75DBFFE49E96}"/>
            </c:ext>
          </c:extLst>
        </c:ser>
        <c:ser>
          <c:idx val="2"/>
          <c:order val="2"/>
          <c:tx>
            <c:v>NON DETERMINE</c:v>
          </c:tx>
          <c:invertIfNegative val="0"/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F95-4DAD-AFB7-A1CA754E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3718463"/>
        <c:axId val="1663717215"/>
        <c:extLst/>
      </c:barChart>
      <c:catAx>
        <c:axId val="1663718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fr-FR"/>
          </a:p>
        </c:txPr>
        <c:crossAx val="1663717215"/>
        <c:crosses val="autoZero"/>
        <c:auto val="1"/>
        <c:lblAlgn val="ctr"/>
        <c:lblOffset val="100"/>
        <c:noMultiLvlLbl val="0"/>
      </c:catAx>
      <c:valAx>
        <c:axId val="166371721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63718463"/>
        <c:crosses val="autoZero"/>
        <c:crossBetween val="between"/>
      </c:valAx>
      <c:spPr>
        <a:ln>
          <a:noFill/>
        </a:ln>
      </c:spPr>
    </c:plotArea>
    <c:legend>
      <c:legendPos val="t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713-4389-883F-4446D1CC7304}"/>
            </c:ext>
          </c:extLst>
        </c:ser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205-4CBC-9FDC-51E82A507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63725119"/>
        <c:axId val="1663722207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</c:v>
              </c:pt>
              <c:pt idx="4">
                <c:v>3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3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713-4389-883F-4446D1CC73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876091359"/>
        <c:axId val="876117151"/>
        <c:extLst/>
      </c:barChart>
      <c:catAx>
        <c:axId val="16637251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/>
        </c:spPr>
        <c:crossAx val="1663722207"/>
        <c:crosses val="autoZero"/>
        <c:auto val="0"/>
        <c:lblAlgn val="ctr"/>
        <c:lblOffset val="100"/>
        <c:noMultiLvlLbl val="0"/>
      </c:catAx>
      <c:valAx>
        <c:axId val="1663722207"/>
        <c:scaling>
          <c:orientation val="minMax"/>
          <c:max val="50"/>
          <c:min val="-5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1663725119"/>
        <c:crosses val="autoZero"/>
        <c:crossBetween val="between"/>
      </c:valAx>
      <c:valAx>
        <c:axId val="876117151"/>
        <c:scaling>
          <c:orientation val="maxMin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876091359"/>
        <c:crosses val="max"/>
        <c:crossBetween val="between"/>
      </c:valAx>
      <c:catAx>
        <c:axId val="87609135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7611715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FEMMES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1"/>
          <c:order val="1"/>
          <c:tx>
            <c:v>Présent</c:v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5B-4B23-ACF7-137079F05EA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5B-4B23-ACF7-137079F05E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Contrat de travail à durée indéterminée de droit privé</c:v>
              </c:pt>
            </c:strLit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4-465B-4B23-ACF7-137079F05E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Présent Mois</c:v>
                </c:tx>
                <c:dPt>
                  <c:idx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465B-4B23-ACF7-137079F05E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6350" cap="flat" cmpd="sng" algn="ctr">
                        <a:solidFill>
                          <a:schemeClr val="tx1"/>
                        </a:solidFill>
                        <a:prstDash val="solid"/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7-465B-4B23-ACF7-137079F05EA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HOMMES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1"/>
          <c:order val="1"/>
          <c:tx>
            <c:v>Présent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EEA4-43CD-97C7-7F5D9AC1C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Présent Mois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1" i="0" u="none" strike="noStrike" kern="1200" baseline="0">
                          <a:solidFill>
                            <a:schemeClr val="accent4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6350" cap="flat" cmpd="sng" algn="ctr">
                        <a:solidFill>
                          <a:schemeClr val="tx1"/>
                        </a:solidFill>
                        <a:prstDash val="solid"/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EEA4-43CD-97C7-7F5D9AC1C6D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3</c:v>
              </c:pt>
              <c:pt idx="2">
                <c:v>2</c:v>
              </c:pt>
              <c:pt idx="3">
                <c:v>4</c:v>
              </c:pt>
              <c:pt idx="4">
                <c:v>1</c:v>
              </c:pt>
              <c:pt idx="5">
                <c:v>7</c:v>
              </c:pt>
              <c:pt idx="6">
                <c:v>2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B4-4303-B6DA-F0CC3652BBB3}"/>
            </c:ext>
          </c:extLst>
        </c:ser>
        <c:ser>
          <c:idx val="2"/>
          <c:order val="2"/>
          <c:tx>
            <c:v>NON DETERMINE</c:v>
          </c:tx>
          <c:invertIfNegative val="0"/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2D4-47B4-93A6-72EFB6E54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5279199"/>
        <c:axId val="965290431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0</c:v>
              </c:pt>
              <c:pt idx="5">
                <c:v>5</c:v>
              </c:pt>
              <c:pt idx="6">
                <c:v>3</c:v>
              </c:pt>
              <c:pt idx="7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FB4-4303-B6DA-F0CC3652B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7054479"/>
        <c:axId val="1237075695"/>
        <c:extLst/>
      </c:barChart>
      <c:catAx>
        <c:axId val="965279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965290431"/>
        <c:crosses val="autoZero"/>
        <c:auto val="1"/>
        <c:lblAlgn val="ctr"/>
        <c:lblOffset val="100"/>
        <c:noMultiLvlLbl val="0"/>
      </c:catAx>
      <c:valAx>
        <c:axId val="965290431"/>
        <c:scaling>
          <c:orientation val="minMax"/>
          <c:max val="50"/>
          <c:min val="-5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965279199"/>
        <c:crosses val="autoZero"/>
        <c:crossBetween val="between"/>
      </c:valAx>
      <c:valAx>
        <c:axId val="1237075695"/>
        <c:scaling>
          <c:orientation val="maxMin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1237054479"/>
        <c:crosses val="max"/>
        <c:crossBetween val="between"/>
      </c:valAx>
      <c:catAx>
        <c:axId val="123705447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3707569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2549.84</c:v>
              </c:pt>
              <c:pt idx="1">
                <c:v>1244.6199999999999</c:v>
              </c:pt>
            </c:numLit>
          </c:val>
          <c:extLst>
            <c:ext xmlns:c16="http://schemas.microsoft.com/office/drawing/2014/chart" uri="{C3380CC4-5D6E-409C-BE32-E72D297353CC}">
              <c16:uniqueId val="{00000000-23FD-439F-A5B2-129A7CF59AFF}"/>
            </c:ext>
          </c:extLst>
        </c:ser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653.70000000000005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2F1-47BC-9A20-C72C44288C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253823119"/>
        <c:axId val="1253831855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2193.66</c:v>
              </c:pt>
              <c:pt idx="1">
                <c:v>1935.21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3FD-439F-A5B2-129A7CF59A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736767663"/>
        <c:axId val="736763919"/>
        <c:extLst/>
      </c:barChart>
      <c:catAx>
        <c:axId val="12538231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50" b="1" i="1"/>
            </a:pPr>
            <a:endParaRPr lang="fr-FR"/>
          </a:p>
        </c:txPr>
        <c:crossAx val="1253831855"/>
        <c:crosses val="autoZero"/>
        <c:auto val="1"/>
        <c:lblAlgn val="ctr"/>
        <c:lblOffset val="100"/>
        <c:noMultiLvlLbl val="0"/>
      </c:catAx>
      <c:valAx>
        <c:axId val="1253831855"/>
        <c:scaling>
          <c:orientation val="minMax"/>
          <c:max val="10000"/>
          <c:min val="-1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1253823119"/>
        <c:crosses val="autoZero"/>
        <c:crossBetween val="between"/>
      </c:valAx>
      <c:valAx>
        <c:axId val="736763919"/>
        <c:scaling>
          <c:orientation val="maxMin"/>
          <c:max val="10000"/>
          <c:min val="-10000"/>
        </c:scaling>
        <c:delete val="0"/>
        <c:axPos val="t"/>
        <c:numFmt formatCode="0;0" sourceLinked="0"/>
        <c:majorTickMark val="out"/>
        <c:minorTickMark val="none"/>
        <c:tickLblPos val="nextTo"/>
        <c:crossAx val="736767663"/>
        <c:crosses val="max"/>
        <c:crossBetween val="between"/>
      </c:valAx>
      <c:catAx>
        <c:axId val="73676766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36763919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FEMME</c:v>
          </c:tx>
          <c:spPr>
            <a:solidFill>
              <a:srgbClr val="0876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201905</c:v>
              </c:pt>
              <c:pt idx="1">
                <c:v>201906</c:v>
              </c:pt>
            </c:strLit>
          </c:cat>
          <c:val>
            <c:numLit>
              <c:formatCode>General</c:formatCode>
              <c:ptCount val="2"/>
              <c:pt idx="0">
                <c:v>5</c:v>
              </c:pt>
              <c:pt idx="1">
                <c:v>8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C-43D1-948E-1A3BD9EAC039}"/>
            </c:ext>
          </c:extLst>
        </c:ser>
        <c:ser>
          <c:idx val="2"/>
          <c:order val="2"/>
          <c:tx>
            <c:v>HOMME</c:v>
          </c:tx>
          <c:spPr>
            <a:solidFill>
              <a:srgbClr val="F59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201905</c:v>
              </c:pt>
              <c:pt idx="1">
                <c:v>201906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513C-43D1-948E-1A3BD9EAC0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737960127"/>
        <c:axId val="7379642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Elément - Nombre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513C-43D1-948E-1A3BD9EAC03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NON DETERMINE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50" b="1"/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9BA-4213-BD0F-02468B819791}"/>
                  </c:ext>
                </c:extLst>
              </c15:ser>
            </c15:filteredBarSeries>
          </c:ext>
        </c:extLst>
      </c:barChart>
      <c:catAx>
        <c:axId val="737960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 i="1"/>
            </a:pPr>
            <a:endParaRPr lang="fr-FR"/>
          </a:p>
        </c:txPr>
        <c:crossAx val="737964287"/>
        <c:crosses val="autoZero"/>
        <c:auto val="1"/>
        <c:lblAlgn val="ctr"/>
        <c:lblOffset val="100"/>
        <c:noMultiLvlLbl val="0"/>
      </c:catAx>
      <c:valAx>
        <c:axId val="737964287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37960127"/>
        <c:crosses val="autoZero"/>
        <c:crossBetween val="between"/>
      </c:valAx>
    </c:plotArea>
    <c:legend>
      <c:legendPos val="t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20</xdr:row>
      <xdr:rowOff>171450</xdr:rowOff>
    </xdr:from>
    <xdr:to>
      <xdr:col>11</xdr:col>
      <xdr:colOff>1533525</xdr:colOff>
      <xdr:row>40</xdr:row>
      <xdr:rowOff>171450</xdr:rowOff>
    </xdr:to>
    <xdr:graphicFrame macro="">
      <xdr:nvGraphicFramePr>
        <xdr:cNvPr id="2" name="Graphique_I22">
          <a:extLst>
            <a:ext uri="{FF2B5EF4-FFF2-40B4-BE49-F238E27FC236}">
              <a16:creationId xmlns:a16="http://schemas.microsoft.com/office/drawing/2014/main" id="{AF0BD976-88C2-444B-B584-70595F4FE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161925</xdr:rowOff>
    </xdr:from>
    <xdr:to>
      <xdr:col>7</xdr:col>
      <xdr:colOff>9525</xdr:colOff>
      <xdr:row>40</xdr:row>
      <xdr:rowOff>161925</xdr:rowOff>
    </xdr:to>
    <xdr:graphicFrame macro="">
      <xdr:nvGraphicFramePr>
        <xdr:cNvPr id="3" name="Graphique_D22">
          <a:extLst>
            <a:ext uri="{FF2B5EF4-FFF2-40B4-BE49-F238E27FC236}">
              <a16:creationId xmlns:a16="http://schemas.microsoft.com/office/drawing/2014/main" id="{D8B85365-EFEB-4F02-B377-9A4952B9D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1152524</xdr:colOff>
      <xdr:row>46</xdr:row>
      <xdr:rowOff>95250</xdr:rowOff>
    </xdr:from>
    <xdr:to>
      <xdr:col>12</xdr:col>
      <xdr:colOff>323849</xdr:colOff>
      <xdr:row>60</xdr:row>
      <xdr:rowOff>28575</xdr:rowOff>
    </xdr:to>
    <xdr:graphicFrame macro="">
      <xdr:nvGraphicFramePr>
        <xdr:cNvPr id="4" name="Graphique_D49">
          <a:extLst>
            <a:ext uri="{FF2B5EF4-FFF2-40B4-BE49-F238E27FC236}">
              <a16:creationId xmlns:a16="http://schemas.microsoft.com/office/drawing/2014/main" id="{0313F62A-3943-4F42-924A-B6B254D24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704850</xdr:colOff>
      <xdr:row>64</xdr:row>
      <xdr:rowOff>66675</xdr:rowOff>
    </xdr:from>
    <xdr:to>
      <xdr:col>6</xdr:col>
      <xdr:colOff>644525</xdr:colOff>
      <xdr:row>84</xdr:row>
      <xdr:rowOff>66675</xdr:rowOff>
    </xdr:to>
    <xdr:graphicFrame macro="">
      <xdr:nvGraphicFramePr>
        <xdr:cNvPr id="5" name="Graphique_C66">
          <a:extLst>
            <a:ext uri="{FF2B5EF4-FFF2-40B4-BE49-F238E27FC236}">
              <a16:creationId xmlns:a16="http://schemas.microsoft.com/office/drawing/2014/main" id="{F4B25E32-07BE-4757-BE87-2AA35EA28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1019174</xdr:colOff>
      <xdr:row>117</xdr:row>
      <xdr:rowOff>47625</xdr:rowOff>
    </xdr:from>
    <xdr:to>
      <xdr:col>7</xdr:col>
      <xdr:colOff>314324</xdr:colOff>
      <xdr:row>137</xdr:row>
      <xdr:rowOff>38100</xdr:rowOff>
    </xdr:to>
    <xdr:graphicFrame macro="">
      <xdr:nvGraphicFramePr>
        <xdr:cNvPr id="6" name="Graphique_D120">
          <a:extLst>
            <a:ext uri="{FF2B5EF4-FFF2-40B4-BE49-F238E27FC236}">
              <a16:creationId xmlns:a16="http://schemas.microsoft.com/office/drawing/2014/main" id="{22749E33-DB41-41C3-AD51-0C59FF2C8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1047750</xdr:colOff>
      <xdr:row>117</xdr:row>
      <xdr:rowOff>38100</xdr:rowOff>
    </xdr:from>
    <xdr:to>
      <xdr:col>12</xdr:col>
      <xdr:colOff>152400</xdr:colOff>
      <xdr:row>137</xdr:row>
      <xdr:rowOff>28575</xdr:rowOff>
    </xdr:to>
    <xdr:graphicFrame macro="">
      <xdr:nvGraphicFramePr>
        <xdr:cNvPr id="7" name="Graphique_I120">
          <a:extLst>
            <a:ext uri="{FF2B5EF4-FFF2-40B4-BE49-F238E27FC236}">
              <a16:creationId xmlns:a16="http://schemas.microsoft.com/office/drawing/2014/main" id="{C2E93E5B-E36C-4FB9-A836-0858F2C8A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771524</xdr:colOff>
      <xdr:row>64</xdr:row>
      <xdr:rowOff>104775</xdr:rowOff>
    </xdr:from>
    <xdr:to>
      <xdr:col>12</xdr:col>
      <xdr:colOff>1085849</xdr:colOff>
      <xdr:row>84</xdr:row>
      <xdr:rowOff>104775</xdr:rowOff>
    </xdr:to>
    <xdr:graphicFrame macro="">
      <xdr:nvGraphicFramePr>
        <xdr:cNvPr id="8" name="Graphique_I67">
          <a:extLst>
            <a:ext uri="{FF2B5EF4-FFF2-40B4-BE49-F238E27FC236}">
              <a16:creationId xmlns:a16="http://schemas.microsoft.com/office/drawing/2014/main" id="{563B09BD-9192-472F-AE9C-B29FDD672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76199</xdr:colOff>
      <xdr:row>91</xdr:row>
      <xdr:rowOff>123825</xdr:rowOff>
    </xdr:from>
    <xdr:to>
      <xdr:col>12</xdr:col>
      <xdr:colOff>28574</xdr:colOff>
      <xdr:row>112</xdr:row>
      <xdr:rowOff>104775</xdr:rowOff>
    </xdr:to>
    <xdr:graphicFrame macro="">
      <xdr:nvGraphicFramePr>
        <xdr:cNvPr id="9" name="Graphique_D96">
          <a:extLst>
            <a:ext uri="{FF2B5EF4-FFF2-40B4-BE49-F238E27FC236}">
              <a16:creationId xmlns:a16="http://schemas.microsoft.com/office/drawing/2014/main" id="{8F30C9C4-ED26-44AA-BF06-ABB7248C4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447669</xdr:colOff>
      <xdr:row>142</xdr:row>
      <xdr:rowOff>166687</xdr:rowOff>
    </xdr:from>
    <xdr:to>
      <xdr:col>11</xdr:col>
      <xdr:colOff>904869</xdr:colOff>
      <xdr:row>165</xdr:row>
      <xdr:rowOff>14287</xdr:rowOff>
    </xdr:to>
    <xdr:graphicFrame macro="">
      <xdr:nvGraphicFramePr>
        <xdr:cNvPr id="10" name="Graphique_D145">
          <a:extLst>
            <a:ext uri="{FF2B5EF4-FFF2-40B4-BE49-F238E27FC236}">
              <a16:creationId xmlns:a16="http://schemas.microsoft.com/office/drawing/2014/main" id="{03A34EA4-1ACF-4374-B4A4-CE0A8E615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0CDA-FD95-4718-BFFC-29E5E0F7020A}">
  <dimension ref="B1:U167"/>
  <sheetViews>
    <sheetView showGridLines="0" tabSelected="1" zoomScaleNormal="100" workbookViewId="0">
      <pane ySplit="1" topLeftCell="A2" activePane="bottomLeft" state="frozen"/>
      <selection pane="bottomLeft" activeCell="B1" sqref="B1:N1"/>
    </sheetView>
  </sheetViews>
  <sheetFormatPr baseColWidth="10" defaultColWidth="11.42578125" defaultRowHeight="15" x14ac:dyDescent="0.25"/>
  <cols>
    <col min="1" max="1" width="6.42578125" customWidth="1"/>
    <col min="3" max="3" width="17.28515625" customWidth="1"/>
    <col min="4" max="4" width="23.140625" customWidth="1"/>
    <col min="5" max="5" width="21.140625" customWidth="1"/>
    <col min="6" max="6" width="23.57031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  <col min="17" max="17" width="13" bestFit="1" customWidth="1"/>
    <col min="18" max="18" width="10.7109375" bestFit="1" customWidth="1"/>
    <col min="19" max="19" width="9" customWidth="1"/>
    <col min="20" max="20" width="17.42578125" customWidth="1"/>
    <col min="21" max="21" width="13.140625" customWidth="1"/>
    <col min="22" max="22" width="12.28515625" customWidth="1"/>
  </cols>
  <sheetData>
    <row r="1" spans="2:21" ht="58.5" customHeight="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21" ht="21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1" ht="21" customHeight="1" x14ac:dyDescent="0.25">
      <c r="B3" s="4"/>
      <c r="N3" s="5"/>
    </row>
    <row r="4" spans="2:21" ht="21" customHeight="1" x14ac:dyDescent="0.25">
      <c r="B4" s="4"/>
      <c r="N4" s="5"/>
    </row>
    <row r="5" spans="2:21" ht="44.25" customHeight="1" x14ac:dyDescent="0.25">
      <c r="B5" s="4"/>
      <c r="D5" s="6" t="s">
        <v>1</v>
      </c>
      <c r="F5" s="6" t="s">
        <v>2</v>
      </c>
      <c r="L5" s="6" t="s">
        <v>3</v>
      </c>
      <c r="N5" s="5"/>
      <c r="Q5" s="7" t="s">
        <v>4</v>
      </c>
      <c r="R5" s="8">
        <f>EOMONTH(S5,0)</f>
        <v>43496</v>
      </c>
      <c r="S5" s="7" t="str">
        <f>"01/"&amp;"01/"&amp;TEXT(R6,"aaaa")</f>
        <v>01/01/2019</v>
      </c>
      <c r="T5" s="7" t="str">
        <f>MID(S5,7,4)&amp;MID(S5,4,2)&amp;".."&amp;MID(S6,7,4)&amp;MID(S6,4,2)</f>
        <v>201901..201912</v>
      </c>
      <c r="U5" s="7" t="str">
        <f>TEXT(EDATE($L$6,-36),"AAAAMM")&amp;".."&amp;TEXT(EDATE($L$6,0),"AAAAMM")</f>
        <v>201612..201912</v>
      </c>
    </row>
    <row r="6" spans="2:21" ht="26.25" customHeight="1" x14ac:dyDescent="0.25">
      <c r="B6" s="4"/>
      <c r="D6" s="20" t="s">
        <v>22</v>
      </c>
      <c r="F6" s="20" t="s">
        <v>5</v>
      </c>
      <c r="L6" s="9">
        <v>43830</v>
      </c>
      <c r="N6" s="5"/>
      <c r="Q6" s="7" t="s">
        <v>6</v>
      </c>
      <c r="R6" s="8">
        <f>L6</f>
        <v>43830</v>
      </c>
      <c r="S6" s="7" t="str">
        <f>"01/"&amp;TEXT(R6,"mm")&amp;"/"&amp;TEXT(R6,"aaaa")</f>
        <v>01/12/2019</v>
      </c>
      <c r="T6" s="7"/>
    </row>
    <row r="7" spans="2:21" ht="21" customHeight="1" x14ac:dyDescent="0.25">
      <c r="B7" s="4"/>
      <c r="K7" s="10"/>
      <c r="N7" s="5"/>
    </row>
    <row r="8" spans="2:21" ht="21" customHeight="1" x14ac:dyDescent="0.25">
      <c r="B8" s="4"/>
      <c r="K8" s="10"/>
      <c r="N8" s="5"/>
    </row>
    <row r="9" spans="2:21" ht="21" customHeight="1" x14ac:dyDescent="0.25">
      <c r="B9" s="4"/>
      <c r="K9" s="10"/>
      <c r="N9" s="5"/>
    </row>
    <row r="10" spans="2:21" ht="34.5" customHeight="1" x14ac:dyDescent="0.25">
      <c r="B10" s="25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2:21" ht="17.25" customHeight="1" x14ac:dyDescent="0.25">
      <c r="B11" s="4"/>
      <c r="N11" s="5"/>
    </row>
    <row r="12" spans="2:21" x14ac:dyDescent="0.25">
      <c r="B12" s="4"/>
      <c r="N12" s="5"/>
    </row>
    <row r="13" spans="2:21" ht="15" customHeight="1" x14ac:dyDescent="0.25">
      <c r="B13" s="4"/>
      <c r="D13" s="28">
        <f>_xll.Assistant.XL.RIK_AC("INF54__;INF03@E=1,S=5,G=0,T=0,P=0:@R=A,S=1,V={0}:R=B,S=36,V=FEMME:R=C,S=13,V={1}:R=D,S=14,V={2}:",D$17,$D$6,$F$6)</f>
        <v>15</v>
      </c>
      <c r="E13" s="30">
        <f>IF(D13=0,0,(F13+G13)/2/D13)</f>
        <v>0</v>
      </c>
      <c r="F13" s="32">
        <f>_xll.Assistant.XL.RIK_AC("INF54__;INF03@E=1,S=7,G=0,T=0,P=0:@R=A,S=13,V={0}:R=B,S=14,V={1}:R=C,S=36,V=FEMME:R=D,S=4,V={2}:",$D$6,F$6,$T$5)</f>
        <v>0</v>
      </c>
      <c r="G13" s="34">
        <f>_xll.Assistant.XL.RIK_AC("INF54__;INF03@E=1,S=8,G=0,T=0,P=0:@R=A,S=13,V={0}:R=C,S=14,V={1}:R=D,S=36,V=FEMME:R=D,S=4,V={2}:",$D$6,$F$6,$U$5)</f>
        <v>0</v>
      </c>
      <c r="I13" s="36">
        <f>_xll.Assistant.XL.RIK_AC("INF54__;INF03@E=1,S=5,G=0,T=0,P=0:@R=A,S=1,V={0}:R=B,S=36,V=HOMME:R=C,S=13,V={1}:R=D,S=14,V={2}:",I$17,$D$6,$F$6)</f>
        <v>20</v>
      </c>
      <c r="J13" s="38">
        <f>IF(I13=0,0,(K13+L13)/2/I13)</f>
        <v>2.5000000000000001E-2</v>
      </c>
      <c r="K13" s="40">
        <f>_xll.Assistant.XL.RIK_AC("INF54__;INF03@E=1,S=7,G=0,T=0,P=0:@R=A,S=13,V={0}:R=B,S=14,V={1}:R=C,S=36,V=HOMME:R=D,S=4,V={2}:",$D$6,$F$6,$T$5)</f>
        <v>1</v>
      </c>
      <c r="L13" s="42">
        <f>_xll.Assistant.XL.RIK_AC("INF54__;INF03@E=1,S=8,G=0,T=0,P=0:@R=A,S=13,V={0}:R=B,S=14,V={1}:R=C,S=36,V=HOMME:R=D,S=4,V={2}:",$D$6,$F$6,$T$5)</f>
        <v>0</v>
      </c>
      <c r="N13" s="5"/>
    </row>
    <row r="14" spans="2:21" ht="15" customHeight="1" x14ac:dyDescent="0.25">
      <c r="B14" s="4"/>
      <c r="D14" s="29"/>
      <c r="E14" s="31"/>
      <c r="F14" s="33"/>
      <c r="G14" s="35"/>
      <c r="I14" s="37"/>
      <c r="J14" s="39"/>
      <c r="K14" s="41"/>
      <c r="L14" s="43"/>
      <c r="N14" s="5"/>
    </row>
    <row r="15" spans="2:21" ht="15" customHeight="1" x14ac:dyDescent="0.25">
      <c r="B15" s="4"/>
      <c r="D15" s="29"/>
      <c r="E15" s="31"/>
      <c r="F15" s="33"/>
      <c r="G15" s="35"/>
      <c r="I15" s="37"/>
      <c r="J15" s="39"/>
      <c r="K15" s="41"/>
      <c r="L15" s="43"/>
      <c r="N15" s="5"/>
    </row>
    <row r="16" spans="2:21" ht="17.25" customHeight="1" x14ac:dyDescent="0.25">
      <c r="B16" s="4"/>
      <c r="D16" s="11" t="s">
        <v>8</v>
      </c>
      <c r="E16" s="44" t="s">
        <v>9</v>
      </c>
      <c r="F16" s="46" t="s">
        <v>10</v>
      </c>
      <c r="G16" s="46" t="s">
        <v>11</v>
      </c>
      <c r="I16" s="12" t="s">
        <v>12</v>
      </c>
      <c r="J16" s="48" t="s">
        <v>9</v>
      </c>
      <c r="K16" s="50" t="s">
        <v>10</v>
      </c>
      <c r="L16" s="22" t="s">
        <v>11</v>
      </c>
      <c r="N16" s="5"/>
    </row>
    <row r="17" spans="2:14" ht="17.25" customHeight="1" x14ac:dyDescent="0.25">
      <c r="B17" s="4"/>
      <c r="D17" s="13">
        <f>$L$6</f>
        <v>43830</v>
      </c>
      <c r="E17" s="45"/>
      <c r="F17" s="47"/>
      <c r="G17" s="47"/>
      <c r="I17" s="21">
        <f>$L$6</f>
        <v>43830</v>
      </c>
      <c r="J17" s="49"/>
      <c r="K17" s="51"/>
      <c r="L17" s="23"/>
      <c r="N17" s="5"/>
    </row>
    <row r="18" spans="2:14" x14ac:dyDescent="0.25">
      <c r="B18" s="4"/>
      <c r="D18" s="52" t="s">
        <v>13</v>
      </c>
      <c r="E18" s="53"/>
      <c r="F18" s="53"/>
      <c r="G18" s="54"/>
      <c r="I18" s="61" t="s">
        <v>14</v>
      </c>
      <c r="J18" s="62"/>
      <c r="K18" s="62"/>
      <c r="L18" s="63"/>
      <c r="N18" s="5"/>
    </row>
    <row r="19" spans="2:14" x14ac:dyDescent="0.25">
      <c r="B19" s="4"/>
      <c r="D19" s="55"/>
      <c r="E19" s="56"/>
      <c r="F19" s="56"/>
      <c r="G19" s="57"/>
      <c r="I19" s="64"/>
      <c r="J19" s="65"/>
      <c r="K19" s="65"/>
      <c r="L19" s="66"/>
      <c r="N19" s="5"/>
    </row>
    <row r="20" spans="2:14" x14ac:dyDescent="0.25">
      <c r="B20" s="4"/>
      <c r="D20" s="58"/>
      <c r="E20" s="59"/>
      <c r="F20" s="59"/>
      <c r="G20" s="60"/>
      <c r="I20" s="67"/>
      <c r="J20" s="68"/>
      <c r="K20" s="68"/>
      <c r="L20" s="69"/>
      <c r="N20" s="5"/>
    </row>
    <row r="21" spans="2:14" x14ac:dyDescent="0.25">
      <c r="B21" s="4"/>
      <c r="N21" s="5"/>
    </row>
    <row r="22" spans="2:14" x14ac:dyDescent="0.25">
      <c r="B22" s="4"/>
      <c r="D22" t="str">
        <f>_xll.Assistant.XL.RIK_AG("INF54_0_0_0_0_0_0_D=0x0;INF03@E=0,S=4,G=0,T=0_0,P=-1@E=1,S=5@@@R=A,S=4,V={0}:R=B,S=13,V={1}:R=C,S=14,V={2}:R=D,S=36,V=FEMME:",$U$5,$D$6,$F$6)</f>
        <v/>
      </c>
      <c r="I22" t="str">
        <f>_xll.Assistant.XL.RIK_AG("INF54_0_0_0_0_0_0_D=0x0;INF03@E=0,S=4,G=0,T=0_0,P=-1@E=1,S=5@@@R=A,S=4,V={0}:R=B,S=13,V={1}:R=C,S=14,V={2}:R=D,S=36,V=HOMME:",$T$5,$D$6,$F$6)</f>
        <v/>
      </c>
      <c r="N22" s="5"/>
    </row>
    <row r="23" spans="2:14" x14ac:dyDescent="0.25">
      <c r="B23" s="4"/>
      <c r="F23" s="14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N26" s="5"/>
    </row>
    <row r="27" spans="2:14" x14ac:dyDescent="0.25">
      <c r="B27" s="4"/>
      <c r="N27" s="5"/>
    </row>
    <row r="28" spans="2:14" x14ac:dyDescent="0.25">
      <c r="B28" s="4"/>
      <c r="N28" s="5"/>
    </row>
    <row r="29" spans="2:14" x14ac:dyDescent="0.25">
      <c r="B29" s="4"/>
      <c r="N29" s="5"/>
    </row>
    <row r="30" spans="2:14" x14ac:dyDescent="0.25">
      <c r="B30" s="4"/>
      <c r="N30" s="5"/>
    </row>
    <row r="31" spans="2:14" x14ac:dyDescent="0.25">
      <c r="B31" s="4"/>
      <c r="D31" s="15"/>
      <c r="E31" s="14"/>
      <c r="N31" s="5"/>
    </row>
    <row r="32" spans="2:14" x14ac:dyDescent="0.25">
      <c r="B32" s="4"/>
      <c r="N32" s="5"/>
    </row>
    <row r="33" spans="2:14" x14ac:dyDescent="0.25">
      <c r="B33" s="4"/>
      <c r="N33" s="5"/>
    </row>
    <row r="34" spans="2:14" x14ac:dyDescent="0.25">
      <c r="B34" s="4"/>
      <c r="N34" s="5"/>
    </row>
    <row r="35" spans="2:14" x14ac:dyDescent="0.25">
      <c r="B35" s="4"/>
      <c r="N35" s="5"/>
    </row>
    <row r="36" spans="2:14" x14ac:dyDescent="0.25">
      <c r="B36" s="4"/>
      <c r="N36" s="5"/>
    </row>
    <row r="37" spans="2:14" x14ac:dyDescent="0.25">
      <c r="B37" s="4"/>
      <c r="N37" s="5"/>
    </row>
    <row r="38" spans="2:14" x14ac:dyDescent="0.25">
      <c r="B38" s="4"/>
      <c r="N38" s="5"/>
    </row>
    <row r="39" spans="2:14" x14ac:dyDescent="0.25">
      <c r="B39" s="4"/>
      <c r="N39" s="5"/>
    </row>
    <row r="40" spans="2:14" x14ac:dyDescent="0.25">
      <c r="B40" s="4"/>
      <c r="N40" s="5"/>
    </row>
    <row r="41" spans="2:14" x14ac:dyDescent="0.25">
      <c r="B41" s="4"/>
      <c r="N41" s="5"/>
    </row>
    <row r="42" spans="2:14" x14ac:dyDescent="0.25">
      <c r="B42" s="4"/>
      <c r="N42" s="5"/>
    </row>
    <row r="43" spans="2:14" x14ac:dyDescent="0.25">
      <c r="B43" s="4"/>
      <c r="N43" s="5"/>
    </row>
    <row r="44" spans="2:14" x14ac:dyDescent="0.25">
      <c r="B44" s="4"/>
      <c r="N44" s="5"/>
    </row>
    <row r="45" spans="2:14" ht="34.5" customHeight="1" x14ac:dyDescent="0.25">
      <c r="B45" s="25" t="s">
        <v>15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</row>
    <row r="46" spans="2:14" x14ac:dyDescent="0.25">
      <c r="B46" s="4"/>
      <c r="N46" s="5"/>
    </row>
    <row r="47" spans="2:14" x14ac:dyDescent="0.25">
      <c r="B47" s="4"/>
      <c r="N47" s="5"/>
    </row>
    <row r="48" spans="2:14" x14ac:dyDescent="0.25">
      <c r="B48" s="4"/>
      <c r="N48" s="5"/>
    </row>
    <row r="49" spans="2:14" x14ac:dyDescent="0.25">
      <c r="B49" s="4"/>
      <c r="D49" t="str">
        <f>_xll.Assistant.XL.RIK_AG("INF54_0_0_0_0_0_0_D=0x0;INF03@E=0,S=4,G=0,T=0_0,P=-1@E=1,S=5@E=0,S=36,G=0,T=0_0,P=-1@@R=A,S=4,V={0}:R=B,S=13,V={1}:R=C,S=14,V={2}:",$U$5,$D$6,$F$6)</f>
        <v/>
      </c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x14ac:dyDescent="0.25">
      <c r="B52" s="4"/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x14ac:dyDescent="0.25">
      <c r="B60" s="4"/>
      <c r="N60" s="5"/>
    </row>
    <row r="61" spans="2:14" x14ac:dyDescent="0.25">
      <c r="B61" s="4"/>
      <c r="N61" s="5"/>
    </row>
    <row r="62" spans="2:14" ht="27" customHeight="1" x14ac:dyDescent="0.25">
      <c r="B62" s="4"/>
      <c r="N62" s="5"/>
    </row>
    <row r="63" spans="2:14" ht="34.5" customHeight="1" x14ac:dyDescent="0.25">
      <c r="B63" s="25" t="s">
        <v>16</v>
      </c>
      <c r="C63" s="26"/>
      <c r="D63" s="26"/>
      <c r="E63" s="26"/>
      <c r="F63" s="26"/>
      <c r="G63" s="26"/>
      <c r="I63" s="25" t="s">
        <v>17</v>
      </c>
      <c r="J63" s="26"/>
      <c r="K63" s="26"/>
      <c r="L63" s="26"/>
      <c r="M63" s="26"/>
      <c r="N63" s="27"/>
    </row>
    <row r="64" spans="2:14" x14ac:dyDescent="0.25">
      <c r="B64" s="4"/>
      <c r="N64" s="5"/>
    </row>
    <row r="65" spans="2:14" x14ac:dyDescent="0.25">
      <c r="B65" s="4"/>
      <c r="N65" s="5"/>
    </row>
    <row r="66" spans="2:14" x14ac:dyDescent="0.25">
      <c r="B66" s="4"/>
      <c r="C66" t="str">
        <f>_xll.Assistant.XL.RIK_AG("INF54_0_0_0_0_0_0_D=0x0;INF03@E=0,S=40,G=0,T=0_0,P=-1@E=1,S=5@E=0,S=36,G=0,T=0_0,P=-1@@R=A,S=13,V={0}:R=B,S=14,V={1}:R=D,S=1,V={2}:",$D$6,$F$6,$L$6)</f>
        <v/>
      </c>
      <c r="N66" s="5"/>
    </row>
    <row r="67" spans="2:14" x14ac:dyDescent="0.25">
      <c r="B67" s="4"/>
      <c r="I67" t="str">
        <f>_xll.Assistant.XL.RIK_AG("INF54_0_0_0_0_0_0_D=0x0;INF03@E=0,S=47,G=0,T=0_0,P=-1@E=1,S=5@E=0,S=36,G=0,T=0_0,P=-1@@R=A,S=13,V={0}:R=B,S=14,V={1}:R=C,S=1,V={2}:",$D$6,$F$6,$L$6)</f>
        <v/>
      </c>
      <c r="N67" s="5"/>
    </row>
    <row r="68" spans="2:14" x14ac:dyDescent="0.25">
      <c r="B68" s="4"/>
      <c r="N68" s="5"/>
    </row>
    <row r="69" spans="2:14" x14ac:dyDescent="0.25">
      <c r="B69" s="4"/>
      <c r="N69" s="5"/>
    </row>
    <row r="70" spans="2:14" x14ac:dyDescent="0.25">
      <c r="B70" s="4"/>
      <c r="N70" s="5"/>
    </row>
    <row r="71" spans="2:14" x14ac:dyDescent="0.25">
      <c r="B71" s="4"/>
      <c r="N71" s="5"/>
    </row>
    <row r="72" spans="2:14" x14ac:dyDescent="0.25">
      <c r="B72" s="4"/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ht="34.5" customHeight="1" x14ac:dyDescent="0.25">
      <c r="B90" s="25" t="s">
        <v>18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7"/>
    </row>
    <row r="91" spans="2:14" x14ac:dyDescent="0.25">
      <c r="B91" s="4"/>
      <c r="N91" s="5"/>
    </row>
    <row r="92" spans="2:14" x14ac:dyDescent="0.25">
      <c r="B92" s="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D96" t="str">
        <f>_xll.Assistant.XL.RIK_AG("INF54_0_0_0_0_0_0_D=0x0;INF02@E=0,S=2,G=0,T=0_0,P=-1@E=3,S=7@E=0,S=1|8,G=0,T=0_0,P=-1@@R=A,S=1,V={0}:R=B,S=2,V={1}:R=A,S=6,V=Rémunération brute non plafonnée:R=B,S=13,V={2}:",$D$6,$F$6,$T$5)</f>
        <v/>
      </c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ht="31.5" customHeight="1" x14ac:dyDescent="0.25">
      <c r="B114" s="4"/>
      <c r="N114" s="5"/>
    </row>
    <row r="115" spans="2:14" ht="34.5" customHeight="1" x14ac:dyDescent="0.25">
      <c r="B115" s="25" t="s">
        <v>19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7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D120" t="str">
        <f>_xll.Assistant.XL.RIK_AG("INF54_0_0_0_0_0_0_D=0x0;INF03@E=0,S=27,G=0,T=0_0,P=-1@E=1,S=5@@@R=A,S=1,V={0}:R=B,S=36,V=FEMME:R=A,S=13,V={1}:R=B,S=14,V={2}:",$L$6,$D$6,$F$6)</f>
        <v/>
      </c>
      <c r="I120" t="str">
        <f>_xll.Assistant.XL.RIK_AG("INF54_0_0_0_0_0_0_D=0x0;INF03@E=0,S=27,G=0,T=0_0,P=-1@E=1,S=5@@@R=A,S=1,V={0}:R=B,S=36,V=HOMME:R=A,S=13,V={1}:R=B,S=14,V={2}:",$L$6,$D$6,$F$6)</f>
        <v/>
      </c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8"/>
    </row>
    <row r="141" spans="2:14" ht="34.5" customHeight="1" x14ac:dyDescent="0.25">
      <c r="B141" s="25" t="s">
        <v>20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7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D145" t="str">
        <f>_xll.Assistant.XL.RIK_AG("INF54_0_0_0_0_0_0_D=0x0;INF02@E=0,S=13,G=0,T=0_0,P=-1@E=1,S=8@E=0,S=1|8,G=0,T=0_0,P=-1@@R=A,S=1,V={0}:R=B,S=2,V={1}:R=C,S=6,V=Heures supplémentaires exonérées..Heures supplémentaires structurelles:R=D,S=13,V={2}:",$D$6,$F$6,$T$5)</f>
        <v/>
      </c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N148" s="5"/>
    </row>
    <row r="149" spans="2:14" x14ac:dyDescent="0.25">
      <c r="B149" s="4"/>
      <c r="N149" s="5"/>
    </row>
    <row r="150" spans="2:14" x14ac:dyDescent="0.25">
      <c r="B150" s="4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x14ac:dyDescent="0.25">
      <c r="B153" s="4"/>
      <c r="N153" s="5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4"/>
      <c r="N158" s="5"/>
    </row>
    <row r="159" spans="2:14" x14ac:dyDescent="0.25">
      <c r="B159" s="4"/>
      <c r="N159" s="5"/>
    </row>
    <row r="160" spans="2:14" x14ac:dyDescent="0.25">
      <c r="B160" s="4"/>
      <c r="N160" s="5"/>
    </row>
    <row r="161" spans="2:14" x14ac:dyDescent="0.25">
      <c r="B161" s="4"/>
      <c r="N161" s="5"/>
    </row>
    <row r="162" spans="2:14" x14ac:dyDescent="0.25">
      <c r="B162" s="4"/>
      <c r="N162" s="5"/>
    </row>
    <row r="163" spans="2:14" x14ac:dyDescent="0.25">
      <c r="B163" s="4"/>
      <c r="N163" s="5"/>
    </row>
    <row r="164" spans="2:14" x14ac:dyDescent="0.25">
      <c r="B164" s="4"/>
      <c r="N164" s="5"/>
    </row>
    <row r="165" spans="2:14" x14ac:dyDescent="0.25">
      <c r="B165" s="4"/>
      <c r="N165" s="5"/>
    </row>
    <row r="166" spans="2:14" x14ac:dyDescent="0.25">
      <c r="B166" s="4"/>
      <c r="N166" s="5"/>
    </row>
    <row r="167" spans="2:14" x14ac:dyDescent="0.25">
      <c r="B167" s="16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8"/>
    </row>
  </sheetData>
  <mergeCells count="24">
    <mergeCell ref="B115:N115"/>
    <mergeCell ref="B141:N141"/>
    <mergeCell ref="D18:G20"/>
    <mergeCell ref="I18:L20"/>
    <mergeCell ref="B45:N45"/>
    <mergeCell ref="B63:G63"/>
    <mergeCell ref="I63:N63"/>
    <mergeCell ref="B90:N90"/>
    <mergeCell ref="L16:L17"/>
    <mergeCell ref="B1:N1"/>
    <mergeCell ref="B10:N10"/>
    <mergeCell ref="D13:D15"/>
    <mergeCell ref="E13:E15"/>
    <mergeCell ref="F13:F15"/>
    <mergeCell ref="G13:G15"/>
    <mergeCell ref="I13:I15"/>
    <mergeCell ref="J13:J15"/>
    <mergeCell ref="K13:K15"/>
    <mergeCell ref="L13:L15"/>
    <mergeCell ref="E16:E17"/>
    <mergeCell ref="F16:F17"/>
    <mergeCell ref="G16:G17"/>
    <mergeCell ref="J16:J17"/>
    <mergeCell ref="K16:K1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C36C-2946-4795-AA9A-D9DE43CD9E75}">
  <dimension ref="A1:B1"/>
  <sheetViews>
    <sheetView workbookViewId="0"/>
  </sheetViews>
  <sheetFormatPr baseColWidth="10" defaultRowHeight="15" x14ac:dyDescent="0.25"/>
  <sheetData>
    <row r="1" spans="1:2" ht="409.5" x14ac:dyDescent="0.25">
      <c r="A1" s="19" t="s">
        <v>21</v>
      </c>
      <c r="B1" s="19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2" ma:contentTypeDescription="Create a new document." ma:contentTypeScope="" ma:versionID="2e202d0b774bbbb181f691fd1de2835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2e49521084259500d3dae6f0d06faffc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826C1E-B681-48A5-9F1E-C3C9714B0E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037A6-4540-4556-AF59-96A8783A9376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3.xml><?xml version="1.0" encoding="utf-8"?>
<ds:datastoreItem xmlns:ds="http://schemas.openxmlformats.org/officeDocument/2006/customXml" ds:itemID="{8D045808-3381-44CB-8A3E-E88D9F431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ÉGALITÉ PROFESSIONNELLE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QUEMARD</dc:creator>
  <cp:keywords/>
  <dc:description/>
  <cp:lastModifiedBy>Anthony TARLE</cp:lastModifiedBy>
  <cp:revision/>
  <dcterms:created xsi:type="dcterms:W3CDTF">2021-11-29T15:03:50Z</dcterms:created>
  <dcterms:modified xsi:type="dcterms:W3CDTF">2022-02-25T15:39:45Z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