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4677E8C7-6993-4C98-8285-5C73899C7E23}" xr6:coauthVersionLast="47" xr6:coauthVersionMax="47" xr10:uidLastSave="{00000000-0000-0000-0000-000000000000}"/>
  <bookViews>
    <workbookView xWindow="-120" yWindow="-120" windowWidth="29040" windowHeight="15840" xr2:uid="{D291E4BA-866A-46C7-9629-14AF02C70D3D}"/>
  </bookViews>
  <sheets>
    <sheet name="FICHE SALARIÉ" sheetId="1" r:id="rId1"/>
    <sheet name="RIK_PARAMS" sheetId="17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S5" i="1" s="1"/>
  <c r="I25" i="1"/>
  <c r="L27" i="1"/>
  <c r="D24" i="1"/>
  <c r="R6" i="1" l="1"/>
  <c r="S6" i="1" s="1"/>
  <c r="T5" i="1" s="1"/>
  <c r="G6" i="1"/>
  <c r="K15" i="1"/>
  <c r="G18" i="1"/>
  <c r="K18" i="1"/>
  <c r="K17" i="1"/>
  <c r="K19" i="1"/>
  <c r="G13" i="1"/>
  <c r="G14" i="1"/>
  <c r="D15" i="1"/>
  <c r="D16" i="1"/>
  <c r="K14" i="1"/>
  <c r="G15" i="1"/>
  <c r="R8" i="1"/>
  <c r="Q8" i="1"/>
  <c r="D14" i="1"/>
  <c r="K13" i="1"/>
  <c r="G17" i="1"/>
  <c r="K16" i="1"/>
  <c r="K12" i="1"/>
  <c r="G12" i="1"/>
  <c r="B1" i="1" l="1"/>
  <c r="D12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G6" authorId="0" shapeId="0" xr:uid="{BEF25910-220C-4C80-B45A-A656781C3FAB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D24" authorId="0" shapeId="0" xr:uid="{FB2FE09A-D86C-4BA2-82B9-85604C9EDB1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25" authorId="0" shapeId="0" xr:uid="{0AFFBED9-67AD-41FA-ACBC-DDEE404B9B0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L27" authorId="0" shapeId="0" xr:uid="{51A77943-6EA2-475A-B57B-11A0F1C834C5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<sst xmlns="http://schemas.openxmlformats.org/spreadsheetml/2006/main" count="37" uniqueCount="37">
  <si>
    <t>SOCIÉTÉ - SIREN</t>
  </si>
  <si>
    <t>ÉTABLISSEMENT - NIC</t>
  </si>
  <si>
    <t>DATE DE SITUATION</t>
  </si>
  <si>
    <t>Dae de Début</t>
  </si>
  <si>
    <t>*</t>
  </si>
  <si>
    <t>Date de Fin</t>
  </si>
  <si>
    <t>Date Embauche</t>
  </si>
  <si>
    <t>Date de Naissance</t>
  </si>
  <si>
    <t>Sexe</t>
  </si>
  <si>
    <t>Date Sortie</t>
  </si>
  <si>
    <t>MATRICULE</t>
  </si>
  <si>
    <t>Nom</t>
  </si>
  <si>
    <t>Prénom</t>
  </si>
  <si>
    <t>POSTE</t>
  </si>
  <si>
    <t>CONTRAT</t>
  </si>
  <si>
    <t>Siren Société</t>
  </si>
  <si>
    <t>Etablissement</t>
  </si>
  <si>
    <t>Libellé Poste</t>
  </si>
  <si>
    <t>Catégorie</t>
  </si>
  <si>
    <t>Convention</t>
  </si>
  <si>
    <t>Date Entrée Poste</t>
  </si>
  <si>
    <t>Type Contrat</t>
  </si>
  <si>
    <t>Salaire de base</t>
  </si>
  <si>
    <t>Horaire de base</t>
  </si>
  <si>
    <t>Fin Contrat</t>
  </si>
  <si>
    <t>Motif Départ</t>
  </si>
  <si>
    <t>Age</t>
  </si>
  <si>
    <t>Ancienneté</t>
  </si>
  <si>
    <t>Unité Horaire Mensuel</t>
  </si>
  <si>
    <t>ÉVOLUTION DU BRUT</t>
  </si>
  <si>
    <t>ÉVOLUTION HEURES SUPPLÉMENTAIRES</t>
  </si>
  <si>
    <t>ÉVOLUTION DES ABSENCES</t>
  </si>
  <si>
    <t>ÉTAT CIVIL</t>
  </si>
  <si>
    <t>{_x000D_
  "Name": "CacheManager_FICHE SALARIÉ",_x000D_
  "Column": 3,_x000D_
  "Length": 1,_x000D_
  "IsEncrypted": false_x000D_
}</t>
  </si>
  <si>
    <t>995002433</t>
  </si>
  <si>
    <t>2101</t>
  </si>
  <si>
    <t>{_x000D_
  "Formulas": {_x000D_
    "=RIK_AC(\"INF54__;INF03@L=Nom et Prénom,E=0,G=0,T=0,P=0,F=CONCATENER([18];{g} {g};[50]),Y=1:@R=A,S=13,V={0}:R=B,S=1,V={1}:R=C,S=14,V={2}:R=D,S=33,V={3}:\";$D$6;$L$6;$F$6;$H$6)": 1,_x000D_
    "=RIK_AC(\"INF54__;INF03@L=Nom et Prénom,E=0,G=0,T=0,P=0,F=CONCATENER([18];{g} {g};[50]),Y=1:@R=A,S=13,V={0}:R=C,S=14,V={1}:R=D,S=33,V={2}:\";$D$6;$F$6;$H$6)": 2,_x000D_
    "=RIK_AC(\"INF54__;INF03@E=0,S=34,G=0,T=0,P=0:@R=A,S=13,V={0}:R=B,S=14,V={1}:R=C,S=33,V={2}:R=D,S=1,V={3}:\";$D$6;$F$6;$H$6;$L$6)": 3,_x000D_
    "=RIK_AC(\"INF54__;INF03@E=0,S=50,G=0,T=0,P=0:@R=A,S=13,V={0}:R=B,S=14,V={1}:R=C,S=33,V={2}:R=D,S=1,V={3}:\";$D$6;$F$6;$H$6;$L$6)": 4,_x000D_
    "=RIK_AC(\"INF54__;INF03@E=0,S=37,G=0,T=0,P=0:@R=A,S=13,V={0}:R=B,S=1,V={1}:R=C,S=14,V={2}:R=D,S=33,V={3}:\";D$6;$L$6;$F$6;$H$6)": 5,_x000D_
    "=RIK_AC(\"INF54__;INF03@E=0,S=36,G=0,T=0,P=0:@R=A,S=13,V={0}:R=B,S=1,V={1}:R=C,S=14,V={2}:R=D,S=33,V={3}:\";D$6;$L$6;$F$6;$H$6)": 6,_x000D_
    "=RIK_AC(\"INF54__;INF03@E=0,S=38,G=0,T=0,P=0:@R=A,S=13,V={0}:R=B,S=1,V={1}:R=C,S=14,V={2}:R=D,S=33,V={3}:\";D$6;$L$6;$F$6;$H$6)": 7,_x000D_
    "=RIK_AC(\"INF54__;INF03@E=0,S=13,G=0,T=0,P=0:@R=A,S=13,V={0}:R=B,S=1,V={1}:R=C,S=14,V={2}:R=D,S=33,V={3}:\";$D$6;$L$6;$F$6;$H$6)": 8,_x000D_
    "=RIK_AC(\"INF54__;INF03@E=0,S=14,G=0,T=0,P=0:@R=A,S=13,V={0}:R=B,S=1,V={1}:R=C,S=14,V={2}:R=D,S=33,V={3}:\";$D$6;$L$6;$F$6;$H$6)": 9,_x000D_
    "=RIK_AC(\"INF54__;INF03@E=0,S=25,G=0,T=0,P=0:@R=A,S=13,V={0}:R=B,S=1,V={1}:R=C,S=14,V={2}:R=D,S=33,V={3}:\";$D$6;$L$6;$F$6;$H$6)": 10,_x000D_
    "=RIK_AC(\"INF54__;INF03@E=0,S=23,G=0,T=0,P=0:@R=A,S=13,V={0}:R=B,S=1,V={1}:R=C,S=14,V={2}:R=D,S=33,V={3}:\";$D$6;$L$6;$F$6;$H$6)": 11,_x000D_
    "=RIK_AC(\"INF54__;INF03@E=0,S=19,G=0,T=0,P=0:@R=A,S=13,V={0}:R=B,S=1,V={1}:R=C,S=14,V={2}:R=D,S=33,V={3}:\";$D$6;$L$6;$F$6;$H$6)": 12,_x000D_
    "=RIK_AC(\"INF54__;INF03@E=0,S=19,G=0,T=0,P=0:@R=A,S=13,V={0}:R=B,S=14,V={1}:R=C,S=1,V={2}:R=D,S=17,V={3}:\";$D$6;$F$6;$L$6;$H$6)": 13,_x000D_
    "=RIK_AC(\"INF54__;INF03@E=0,S=27,G=0,T=0,P=0:@R=A,S=13,V={0}:R=B,S=14,V={1}:R=C,S=1,V={2}:R=D,S=17,V={3}:\";$D$6;$F$6;$L$6;$H$6)": 14,_x000D_
    "=RIK_AC(\"INF54__;INF03@E=0,S=47,G=0,T=0,P=0:@R=A,S=13,V={0}:R=B,S=14,V={1}:R=C,S=1,V={2}:R=D,S=17,V={3}:\";$D$6;$F$6;$L$6;$H$6)": 15,_x000D_
    "=RIK_AC(\"INF54__;INF02@E=1,S=7,G=0,T=0,P=0:@R=A,S=1,V={0}:R=B,S=2,V={1}:R=D,S=6,V=Salaire de base:R=D,S=1|4,V={2}:\";$D$6;$F$6;$H$6)": 16,_x000D_
    "=RIK_AC(\"INF54__;INF02@E=3,S=7,G=0,T=0,P=0:@R=A,S=1,V={0}:R=B,S=2,V={1}:R=C,S=6,V=Salaire de base:R=D,S=1|4,V={2}:\";$D$6;$F$6;$H$6)": 17,_x000D_
    "=RIK_AC(\"INF54__;INF02@L=Quotité,E=3,G=0,T=0,P=0,F=[1|24],Y=1:@R=A,S=1,V={0}:R=B,S=2,V={1}:R=C,S=1|4,V={2}:\";$D$6;$F$6;$H$6)": 18,_x000D_
    "=RIK_AC(\"INF54__;INF02@E=0,S=1|24,G=0,T=0,P=0:@R=A,S=1,V={0}:R=B,S=2,V={1}:R=C,S=1|4,V={2}:\";$D$6;$F$6;$H$6)": 19,_x000D_
    "=RIK_AC(\"INF54__;INF02@E=0,S=1|57,G=0,T=0,P=0:@R=A,S=1,V={0}:R=B,S=2,V={1}:R=C,S=1|4,V={2}:\";$D$6;$F$6;$H$6)": 20,_x000D_
    "=RIK_AC(\"INF54__;INF03@E=0,S=20,G=0,T=0,P=0:@R=A,S=13,V={0}:R=B,S=14,V={1}:R=C,S=17,V={2}:\";$D$6;$F$6;$H$6)": 21,_x000D_
    "=RIK_AC(\"INF54__;INF03@E=0,S=49,G=0,T=0,P=0:@R=A,S=13,V={0}:R=B,S=14,V={1}:R=C,S=17,V={2}:\";$D$6;$F$6;$H$6)": 22,_x000D_
    "=RIK_AC(\"INF54__;INF02@E=1,S=7,G=0,T=0,P=0:@R=A,S=1,V={0}:R=B,S=2,V={1}:R=C,S=6,V=Salaire de base:R=D,S=1|4,V={2}:\";$D$6;$F$6;$H$6)": 23_x000D_
  },_x000D_
  "ItemPool": {_x000D_
    "Items": {_x000D_
      "1": {_x000D_
        "$type": "Inside.Core.Formula.Definition.DefinitionAC, Inside.Core.Formula",_x000D_
        "ID": 1,_x000D_
        "Results": [_x000D_
          [_x000D_
            null_x000D_
          ]_x000D_
        ],_x000D_
        "Statistics": {_x000D_
          "CreationDate": "2022-02-25T15:29:42.3010955+01:00",_x000D_
          "LastRefreshDate": "0001-01-01T00:00:00",_x000D_
          "TotalRefreshCount": 0,_x000D_
          "CustomInfo": {}_x000D_
        }_x000D_
      },_x000D_
      "2": {_x000D_
        "$type": "Inside.Core.Formula.Definition.DefinitionAC, Inside.Core.Formula",_x000D_
        "ID": 2,_x000D_
        "Results": [_x000D_
          [_x000D_
            null_x000D_
          ]_x000D_
        ],_x000D_
        "Statistics": {_x000D_
          "CreationDate": "2022-02-25T15:29:42.3150589+01:00",_x000D_
          "LastRefreshDate": "0001-01-01T00:00:00",_x000D_
          "TotalRefreshCount": 0,_x000D_
          "CustomInfo": {}_x000D_
        }_x000D_
      },_x000D_
      "3": {_x000D_
        "$type": "Inside.Core.Formula.Definition.DefinitionAC, Inside.Core.Formula",_x000D_
        "ID": 3,_x000D_
        "Results": [_x000D_
          [_x000D_
            "Solène"_x000D_
          ]_x000D_
        ],_x000D_
        "Statistics": {_x000D_
          "CreationDate": "2022-02-25T15:29:42.3150589+01:00",_x000D_
          "LastRefreshDate": "2022-02-25T15:41:43.2945898+01:00",_x000D_
          "TotalRefreshCount": 40,_x000D_
          "CustomInfo": {}_x000D_
        }_x000D_
      },_x000D_
      "4": {_x000D_
        "$type": "Inside.Core.Formula.Definition.DefinitionAC, Inside.Core.Formula",_x000D_
        "ID": 4,_x000D_
        "Results": [_x000D_
          [_x000D_
            "Justine"_x000D_
          ]_x000D_
        ],_x000D_
        "Statistics": {_x000D_
          "CreationDate": "2022-02-25T15:29:42.3150589+01:00",_x000D_
          "LastRefreshDate": "2022-02-25T15:41:43.2676591+01:00",_x000D_
          "TotalRefreshCount": 39,_x000D_
          "CustomInfo": {}_x000D_
        }_x000D_
      },_x000D_
      "5": {_x000D_
        "$type": "Inside.Core.Formula.Definition.DefinitionAC, Inside.Core.Formula",_x000D_
        "ID": 5,_x000D_
        "Results": [_x000D_
          [_x000D_
            "1975-10-12T00:00:00"_x000D_
          ]_x000D_
        ],_x000D_
        "Statistics": {_x000D_
          "CreationDate": "2022-02-25T15:29:42.3150589+01:00",_x000D_
          "LastRefreshDate": "2022-02-25T15:41:43.3185257+01:00",_x000D_
          "TotalRefreshCount": 41,_x000D_
          "CustomInfo": {}_x000D_
        }_x000D_
      },_x000D_
      "6": {_x000D_
        "$type": "Inside.Core.Formula.Definition.DefinitionAC, Inside.Core.Formula",_x000D_
        "ID": 6,_x000D_
        "Results": [_x000D_
          [_x000D_
            "FEMME"_x000D_
          ]_x000D_
        ],_x000D_
        "Statistics": {_x000D_
          "CreationDate": "2022-02-25T15:29:42.3150589+01:00",_x000D_
          "LastRefreshDate": "2022-02-25T15:41:43.1563238+01:00",_x000D_
          "TotalRefreshCount": 39,_x000D_
          "CustomInfo": {}_x000D_
        }_x000D_
      },_x000D_
      "7": {_x000D_
        "$type": "Inside.Core.Formula.Definition.DefinitionAC, Inside.Core.Formula",_x000D_
        "ID": 7,_x000D_
        "Results": [_x000D_
          [_x000D_
            44_x000D_
          ]_x000D_
        ],_x000D_
        "Statistics": {_x000D_
          "CreationDate": "2022-02-25T15:29:42.3150589+01:00",_x000D_
          "LastRefreshDate": "2022-02-25T15:41:43.1842494+01:00",_x000D_
          "TotalRefreshCount": 39,_x000D_
          "CustomInfo": {}_x000D_
        }_x000D_
      },_x000D_
      "8": {_x000D_
        "$type": "Inside.Core.Formula.Definition.DefinitionAC, Inside.Core.Formula",_x000D_
        "ID": 8,_x000D_
        "Results": [_x000D_
          [_x000D_
            "995002433"_x000D_
          ]_x000D_
        ],_x000D_
        "Statistics": {_x000D_
          "CreationDate": "2022-02-25T15:29:42.3160559+01:00",_x000D_
          "LastRefreshDate": "2022-02-25T15:41:43.4917839+01:00",_x000D_
          "TotalRefreshCount": 40,_x000D_
          "CustomInfo": {}_x000D_
        }_x000D_
      },_x000D_
      "9": {_x000D_
        "$type": "Inside.Core.Formula.Definition.DefinitionAC, Inside.Core.Formula",_x000D_
        "ID": 9,_x000D_
        "Results": [_x000D_
          [_x000D_
            "00010"_x000D_
          ]_x000D_
        ],_x000D_
        "Statistics": {_x000D_
          "CreationDate": "2022-02-25T15:29:42.3160559+01:00",_x000D_
          "LastRefreshDate": "2022-02-25T15:41:43.1013902+01:00",_x000D_
          "TotalRefreshCount": 40,_x000D_
          "CustomInfo": {}_x000D_
        }_x000D_
      },_x000D_
      "10": {_x000D_
        "$type": "Inside.Core.Formula.Definition.DefinitionAC, Inside.Core.Formula",_x000D_
        "ID": 10,_x000D_
        "Results": [_x000D_
          [_x000D_
            "Employé qualifié services du p"_x000D_
          ]_x000D_
        ],_x000D_
        "Statistics": {_x000D_
          "CreationDate": "2022-02-25T15:29:42.3160559+01:00",_x000D_
          "LastRefreshDate": "2022-02-25T15:41:43.1295591+01:00",_x000D_
          "TotalRefreshCount": 40,_x000D_
          "CustomInfo": {}_x000D_
        }_x000D_
      },_x000D_
      "11": {_x000D_
        "$type": "Inside.Core.Formula.Definition.DefinitionAC, Inside.Core.Formula",_x000D_
        "ID": 11,_x000D_
        "Results": [_x000D_
          [_x000D_
            "Employé administratif d_entreprise, de commerce, agent de service"_x000D_
          ]_x000D_
        ],_x000D_
        "Statistics": {_x000D_
          "CreationDate": "2022-02-25T15:29:42.3160559+01:00",_x000D_
          "LastRefreshDate": "2022-02-25T15:41:43.2410961+01:00",_x000D_
          "TotalRefreshCount": 40,_x000D_
          "CustomInfo": {}_x000D_
        }_x000D_
      },_x000D_
      "12": {_x000D_
        "$type": "Inside.Core.Formula.Definition.DefinitionAC, Inside.Core.Formula",_x000D_
        "ID": 12,_x000D_
        "Results": [_x000D_
          [_x000D_
            "2000-06-01T00:00:00"_x000D_
          ]_x000D_
        ],_x000D_
        "Statistics": {_x000D_
          "CreationDate": "2022-02-25T15:29:42.3160559+01:00",_x000D_
          "LastRefreshDate": "2022-02-25T15:41:43.3683924+01:00",_x000D_
          "TotalRefreshCount": 39,_x000D_
          "CustomInfo": {}_x000D_
        }_x000D_
      },_x000D_
      "13": {_x000D_
        "$type": "Inside.Core.Formula.Definition.DefinitionAC, Inside.Core.Formula",_x000D_
        "ID": 13,_x000D_
        "Results": [_x000D_
          [_x000D_
            "2000-06-01T00:00:00"_x000D_
          ]_x000D_
        ],_x000D_
        "Statistics": {_x000D_
          "CreationDate": "2022-02-25T15:29:42.3160559+01:00",_x000D_
          "LastRefreshDate": "2022-02-25T15:41:43.4608663+01:00",_x000D_
          "TotalRefreshCount": 39,_x000D_
          "CustomInfo": {}_x000D_
        }_x000D_
      },_x000D_
      "14": {_x000D_
        "$type": "Inside.Core.Formula.Definition.DefinitionAC, Inside.Core.Formula",_x000D_
        "ID": 14,_x000D_
        "Results": [_x000D_
          [_x000D_
            "Contrat de travail à durée indéterminée de droit privé"_x000D_
          ]_x000D_
        ],_x000D_
        "Statistics": {_x000D_
          "CreationDate": "2022-02-25T15:29:42.3160559+01:00",_x000D_
          "LastRefreshDate": "2022-02-25T15:41:43.3434624+01:00",_x000D_
          "TotalRefreshCount": 39,_x000D_
          "CustomInfo": {}_x000D_
        }_x000D_
      },_x000D_
      "15": {_x000D_
        "$type": "Inside.Core.Formula.Definition.DefinitionAC, Inside.Core.Formula",_x000D_
        "ID": 15,_x000D_
        "Results": [_x000D_
          [_x000D_
            "16 - 20 ANS"_x000D_
          ]_x000D_
        ],_x000D_
        "Statistics": {_x000D_
          "CreationDate": "2022-02-25T15:29:42.3160559+01:00",_x000D_
          "LastRefreshDate": "2022-02-25T15:41:43.2151665+01:00",_x000D_
          "TotalRefreshCount": 39,_x000D_
          "CustomInfo": {}_x000D_
        }_x000D_
      },_x000D_
      "16": {_x000D_
        "$type": "Inside.Core.Formula.Definition.DefinitionAC, Inside.Core.Formula",_x000D_
        "ID": 16,_x000D_
        "Results": [_x000D_
          [_x000D_
            15874.66_x000D_
          ]_x000D_
        ],_x000D_
        "Statistics": {_x000D_
          "CreationDate": "2022-02-25T15:29:42.3160559+01:00",_x000D_
          "LastRefreshDate": "2021-12-01T14:55:36.8836074+01:00",_x000D_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1423.3333333333333_x000D_
          ]_x000D_
        ],_x000D_
        "Statistics": {_x000D_
          "CreationDate": "2022-02-25T15:29:42.3160559+01:00",_x000D_
          "LastRefreshDate": "2022-02-25T15:41:42.170639+01:00",_x000D_
          "TotalRefreshCount": 32,_x000D_
          "CustomInfo": {}_x000D_
        }_x000D_
      },_x000D_
      "18": {_x000D_
        "$type": "Inside.Core.Formula.Definition.DefinitionAC, Inside.Core.Formula",_x000D_
        "ID": 18,_x000D_
        "Results": [_x000D_
          [_x000D_
            null_x000D_
          ]_x000D_
        ],_x000D_
        "Statistics": {_x000D_
          "CreationDate": "2022-02-25T15:29:42.3160559+01:00",_x000D_
          "LastRefreshDate": "0001-01-01T00:00:00",_x000D_
          "TotalRefreshCount": 0,_x000D_
          "CustomInfo": {}_x000D_
        }_x000D_
      },_x000D_
      "19": {_x000D_
        "$type": "Inside.Core.Formula.Definition.DefinitionAC, Inside.Core.Formula",_x000D_
        "ID": 19,_x000D_
        "Results": [_x000D_
          [_x000D_
            "151.67"_x000D_
          ]_x000D_
        ],_x000D_
        "Statistics": {_x000D_
          "CreationDate": "2022-02-25T15:29:42.3160559+01:00",_x000D_
          "LastRefreshDate": "2022-02-25T15:41:43.4339382+01:00",_x000D_
          "TotalRefreshCount": 34,_x000D_
          "CustomInfo": {}_x000D_
        }_x000D_
      },_x000D_
      "20": {_x000D_
        "$type": "Inside.Core.Formula.Definition.DefinitionAC, Inside.Core.Formula",_x000D_
        "ID": 20,_x000D_
        "Results": [_x000D_
          [_x000D_
            "Heure"_x000D_
          ]_x000D_
        ],_x000D_
        "Statistics": {_x000D_
          "CreationDate": "2022-02-25T15:29:42.3160559+01:00",_x000D_
          "LastRefreshDate": "2022-02-25T15:41:42.6586046+01:00",_x000D_
          "TotalRefreshCount": 33,_x000D_
          "CustomInfo": {}_x000D_
        }_x000D_
      },_x000D_
      "21": {_x000D_
        "$type": "Inside.Core.Formula.Definition.DefinitionAC, Inside.Core.Formula",_x000D_
        "ID": 21,_x000D_
        "Results": [_x000D_
          [_x000D_
            ""_x000D_
          ]_x000D_
        ],_x000D_
        "Statistics": {_x000D_
          "CreationDate": "2022-02-25T15:29:42.3160559+01:00",_x000D_
          "LastRefreshDate": "2022-02-25T15:41:42.5948061+01:00",_x000D_
          "TotalRefreshCount": 66,_x000D_
          "CustomInfo": {}_x000D_
        }_x000D_
      },_x000D_
      "22": {_x000D_
        "$type": "Inside.Core.Formula.Definition.DefinitionAC, Inside.Core.Formula",_x000D_
        "ID": 22,_x000D_
        "Results": [_x000D_
          [_x000D_
            ""_x000D_
          ]_x000D_
        ],_x000D_
        "Statistics": {_x000D_
          "CreationDate": "2022-02-25T15:29:42.3160559+01:00",_x000D_
          "LastRefreshDate": "2022-02-25T15:41:43.0677972+01:00",_x000D_
          "TotalRefreshCount": 33,_x000D_
          "CustomInfo": {}_x000D_
        }_x000D_
      },_x000D_
      "23": {_x000D_
        "$type": "Inside.Core.Formula.Definition.DefinitionAC, Inside.Core.Formula",_x000D_
        "ID": 23,_x000D_
        "Results": [_x000D_
          [_x000D_
            12558.299999999998_x000D_
          ]_x000D_
        ],_x000D_
        "Statistics": {_x000D_
          "CreationDate": "2022-02-25T15:29:42.3160559+01:00",_x000D_
          "LastRefreshDate": "2021-12-06T17:31:39.9435291+01:00",_x000D_
          "TotalRefreshCount": 1,_x000D_
          "CustomInfo": {}_x000D_
        }_x000D_
      }_x000D_
    },_x000D_
    "LastID": 23_x000D_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</si>
</sst>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i/>
      <sz val="13"/>
      <color theme="1"/>
      <name val="Segoe UI Light"/>
      <family val="2"/>
    </font>
    <font>
      <b/>
      <sz val="12"/>
      <color theme="0"/>
      <name val="Segoe UI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2" tint="-0.749961851863155"/>
      </right>
      <top/>
      <bottom/>
      <diagonal/>
    </border>
    <border>
      <left/>
      <right style="thin">
        <color theme="2" tint="-0.24994659260841701"/>
      </right>
      <top style="thin">
        <color theme="2" tint="-0.749961851863155"/>
      </top>
      <bottom/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theme="2" tint="-0.24994659260841701"/>
      </right>
      <top/>
      <bottom style="thin">
        <color theme="2" tint="-0.749961851863155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749961851863155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749961851863155"/>
      </bottom>
      <diagonal/>
    </border>
    <border>
      <left style="thin">
        <color theme="2" tint="-0.24994659260841701"/>
      </left>
      <right/>
      <top style="thin">
        <color theme="2" tint="-0.749961851863155"/>
      </top>
      <bottom style="dotted">
        <color theme="0" tint="-0.14996795556505021"/>
      </bottom>
      <diagonal/>
    </border>
    <border>
      <left/>
      <right/>
      <top style="thin">
        <color theme="2" tint="-0.749961851863155"/>
      </top>
      <bottom style="dotted">
        <color theme="0" tint="-0.14996795556505021"/>
      </bottom>
      <diagonal/>
    </border>
    <border>
      <left style="thin">
        <color theme="2" tint="-0.2499465926084170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2" tint="-0.24994659260841701"/>
      </left>
      <right/>
      <top style="dotted">
        <color theme="0" tint="-0.14996795556505021"/>
      </top>
      <bottom style="thin">
        <color theme="2" tint="-0.749961851863155"/>
      </bottom>
      <diagonal/>
    </border>
    <border>
      <left/>
      <right/>
      <top style="dotted">
        <color theme="0" tint="-0.14996795556505021"/>
      </top>
      <bottom style="thin">
        <color theme="2" tint="-0.749961851863155"/>
      </bottom>
      <diagonal/>
    </border>
    <border>
      <left/>
      <right style="thin">
        <color theme="2" tint="-0.24994659260841701"/>
      </right>
      <top style="thin">
        <color theme="2" tint="-0.749961851863155"/>
      </top>
      <bottom style="dotted">
        <color theme="0" tint="-0.14996795556505021"/>
      </bottom>
      <diagonal/>
    </border>
    <border>
      <left/>
      <right style="thin">
        <color theme="2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2" tint="-0.24994659260841701"/>
      </right>
      <top style="dotted">
        <color theme="0" tint="-0.14996795556505021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dotted">
        <color theme="0" tint="-0.14996795556505021"/>
      </bottom>
      <diagonal/>
    </border>
    <border>
      <left/>
      <right style="thin">
        <color theme="2" tint="-0.749961851863155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2" tint="-0.749961851863155"/>
      </right>
      <top style="dotted">
        <color theme="0" tint="-0.14996795556505021"/>
      </top>
      <bottom style="thin">
        <color theme="2" tint="-0.749961851863155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0"/>
      </left>
      <right/>
      <top style="thin">
        <color theme="2" tint="-0.749961851863155"/>
      </top>
      <bottom/>
      <diagonal/>
    </border>
    <border>
      <left/>
      <right style="thin">
        <color theme="0"/>
      </right>
      <top style="thin">
        <color theme="2" tint="-0.749961851863155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2" tint="-0.749961851863155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5" borderId="4" xfId="0" applyFill="1" applyBorder="1" applyAlignment="1">
      <alignment horizontal="right" vertical="center" wrapText="1" indent="1"/>
    </xf>
    <xf numFmtId="0" fontId="0" fillId="5" borderId="14" xfId="0" applyFill="1" applyBorder="1" applyAlignment="1">
      <alignment horizontal="right" vertical="center" wrapText="1" indent="1"/>
    </xf>
    <xf numFmtId="0" fontId="0" fillId="5" borderId="4" xfId="0" applyFill="1" applyBorder="1" applyAlignment="1">
      <alignment horizontal="right" vertical="center" indent="1"/>
    </xf>
    <xf numFmtId="0" fontId="0" fillId="5" borderId="14" xfId="0" applyFill="1" applyBorder="1" applyAlignment="1">
      <alignment horizontal="right" vertical="center" indent="1"/>
    </xf>
    <xf numFmtId="0" fontId="0" fillId="5" borderId="7" xfId="0" applyFill="1" applyBorder="1" applyAlignment="1">
      <alignment horizontal="right" vertical="center" indent="1"/>
    </xf>
    <xf numFmtId="0" fontId="0" fillId="5" borderId="15" xfId="0" applyFill="1" applyBorder="1" applyAlignment="1">
      <alignment horizontal="right" vertical="center" indent="1"/>
    </xf>
    <xf numFmtId="0" fontId="0" fillId="5" borderId="16" xfId="0" applyFill="1" applyBorder="1" applyAlignment="1">
      <alignment horizontal="right" vertical="center" indent="1"/>
    </xf>
    <xf numFmtId="0" fontId="0" fillId="5" borderId="17" xfId="0" applyFill="1" applyBorder="1" applyAlignment="1">
      <alignment horizontal="right" vertical="center" indent="1"/>
    </xf>
    <xf numFmtId="0" fontId="0" fillId="5" borderId="18" xfId="0" applyFill="1" applyBorder="1" applyAlignment="1">
      <alignment horizontal="right" vertical="center" indent="1"/>
    </xf>
    <xf numFmtId="0" fontId="0" fillId="5" borderId="13" xfId="0" applyFill="1" applyBorder="1" applyAlignment="1">
      <alignment horizontal="right" vertical="center" indent="1"/>
    </xf>
    <xf numFmtId="0" fontId="0" fillId="0" borderId="21" xfId="0" applyBorder="1" applyAlignment="1">
      <alignment horizontal="left" vertical="center" indent="2"/>
    </xf>
    <xf numFmtId="0" fontId="0" fillId="0" borderId="22" xfId="0" applyBorder="1" applyAlignment="1">
      <alignment horizontal="left" vertical="center" indent="2"/>
    </xf>
    <xf numFmtId="0" fontId="0" fillId="0" borderId="23" xfId="0" applyBorder="1" applyAlignment="1">
      <alignment horizontal="left" vertical="center" indent="2"/>
    </xf>
    <xf numFmtId="0" fontId="0" fillId="0" borderId="24" xfId="0" applyBorder="1" applyAlignment="1">
      <alignment horizontal="left" vertical="center" indent="2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1" xfId="0" applyBorder="1" applyAlignment="1">
      <alignment horizontal="left" vertical="center" indent="2"/>
    </xf>
    <xf numFmtId="0" fontId="0" fillId="0" borderId="22" xfId="0" applyBorder="1" applyAlignment="1">
      <alignment horizontal="left" vertical="center" indent="2"/>
    </xf>
    <xf numFmtId="0" fontId="0" fillId="0" borderId="29" xfId="0" applyBorder="1" applyAlignment="1">
      <alignment horizontal="left" vertical="center" indent="2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left" vertical="center" indent="2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0" fillId="0" borderId="21" xfId="0" applyNumberFormat="1" applyBorder="1" applyAlignment="1">
      <alignment horizontal="left" vertical="center" indent="2"/>
    </xf>
    <xf numFmtId="14" fontId="0" fillId="0" borderId="22" xfId="0" applyNumberFormat="1" applyBorder="1" applyAlignment="1">
      <alignment horizontal="left" vertical="center" indent="2"/>
    </xf>
    <xf numFmtId="14" fontId="0" fillId="0" borderId="26" xfId="0" applyNumberFormat="1" applyBorder="1" applyAlignment="1">
      <alignment horizontal="left" vertical="center" indent="2"/>
    </xf>
    <xf numFmtId="14" fontId="0" fillId="0" borderId="21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left" vertical="center" indent="2"/>
    </xf>
    <xf numFmtId="14" fontId="0" fillId="0" borderId="20" xfId="0" applyNumberFormat="1" applyBorder="1" applyAlignment="1">
      <alignment horizontal="left" vertical="center" indent="2"/>
    </xf>
    <xf numFmtId="14" fontId="0" fillId="0" borderId="28" xfId="0" applyNumberFormat="1" applyBorder="1" applyAlignment="1">
      <alignment horizontal="left" vertical="center" indent="2"/>
    </xf>
    <xf numFmtId="4" fontId="0" fillId="0" borderId="21" xfId="0" applyNumberFormat="1" applyBorder="1" applyAlignment="1">
      <alignment horizontal="left" vertical="center" indent="2"/>
    </xf>
    <xf numFmtId="4" fontId="0" fillId="0" borderId="22" xfId="0" applyNumberFormat="1" applyBorder="1" applyAlignment="1">
      <alignment horizontal="left" vertical="center" indent="2"/>
    </xf>
    <xf numFmtId="4" fontId="0" fillId="0" borderId="29" xfId="0" applyNumberFormat="1" applyBorder="1" applyAlignment="1">
      <alignment horizontal="left" vertical="center" indent="2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 indent="1"/>
    </xf>
    <xf numFmtId="0" fontId="0" fillId="5" borderId="13" xfId="0" applyFill="1" applyBorder="1" applyAlignment="1">
      <alignment horizontal="right" vertical="center" indent="1"/>
    </xf>
    <xf numFmtId="0" fontId="0" fillId="5" borderId="4" xfId="0" applyFill="1" applyBorder="1" applyAlignment="1">
      <alignment horizontal="right" vertical="center" indent="1"/>
    </xf>
    <xf numFmtId="0" fontId="0" fillId="5" borderId="14" xfId="0" applyFill="1" applyBorder="1" applyAlignment="1">
      <alignment horizontal="right" vertical="center" inden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indent="2"/>
    </xf>
    <xf numFmtId="0" fontId="0" fillId="0" borderId="20" xfId="0" applyBorder="1" applyAlignment="1">
      <alignment horizontal="left" vertical="center" indent="2"/>
    </xf>
    <xf numFmtId="0" fontId="8" fillId="4" borderId="12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7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1610</c:v>
              </c:pt>
              <c:pt idx="1">
                <c:v>1581.69</c:v>
              </c:pt>
              <c:pt idx="2">
                <c:v>1610</c:v>
              </c:pt>
              <c:pt idx="3">
                <c:v>1610</c:v>
              </c:pt>
              <c:pt idx="4">
                <c:v>1642.38</c:v>
              </c:pt>
              <c:pt idx="5">
                <c:v>2406.84</c:v>
              </c:pt>
              <c:pt idx="6">
                <c:v>1535.63</c:v>
              </c:pt>
              <c:pt idx="7">
                <c:v>1610</c:v>
              </c:pt>
              <c:pt idx="8">
                <c:v>1610</c:v>
              </c:pt>
              <c:pt idx="9">
                <c:v>1610</c:v>
              </c:pt>
              <c:pt idx="10">
                <c:v>1610</c:v>
              </c:pt>
              <c:pt idx="11">
                <c:v>2479.81</c:v>
              </c:pt>
            </c:numLit>
          </c:val>
          <c:extLst>
            <c:ext xmlns:c16="http://schemas.microsoft.com/office/drawing/2014/chart" uri="{C3380CC4-5D6E-409C-BE32-E72D297353CC}">
              <c16:uniqueId val="{00000001-3F7A-4E32-A9A5-AE9B0D68B6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942790735"/>
        <c:axId val="942791567"/>
      </c:barChart>
      <c:catAx>
        <c:axId val="94279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880000"/>
          <a:lstStyle/>
          <a:p>
            <a:pPr>
              <a:defRPr sz="800" b="0"/>
            </a:pPr>
            <a:endParaRPr lang="fr-FR"/>
          </a:p>
        </c:txPr>
        <c:crossAx val="942791567"/>
        <c:crosses val="autoZero"/>
        <c:auto val="1"/>
        <c:lblAlgn val="ctr"/>
        <c:lblOffset val="100"/>
        <c:noMultiLvlLbl val="0"/>
      </c:catAx>
      <c:valAx>
        <c:axId val="942791567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42790735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Elément - Nombre</c:v>
          </c:tx>
          <c:spPr>
            <a:solidFill>
              <a:srgbClr val="367B99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201905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890F-4F48-A0AA-7352D6C09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08104591"/>
        <c:axId val="130812123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Elément - Montant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890F-4F48-A0AA-7352D6C094B5}"/>
                  </c:ext>
                </c:extLst>
              </c15:ser>
            </c15:filteredBarSeries>
          </c:ext>
        </c:extLst>
      </c:barChart>
      <c:catAx>
        <c:axId val="1308104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08121231"/>
        <c:crosses val="autoZero"/>
        <c:auto val="1"/>
        <c:lblAlgn val="ctr"/>
        <c:lblOffset val="100"/>
        <c:noMultiLvlLbl val="0"/>
      </c:catAx>
      <c:valAx>
        <c:axId val="130812123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08104591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Elément - Nombre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square"/>
            <c:size val="10"/>
            <c:spPr>
              <a:solidFill>
                <a:schemeClr val="accent2">
                  <a:lumMod val="5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7178-4DAB-9F7B-BC57EA46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46031"/>
        <c:axId val="321939791"/>
      </c:lineChart>
      <c:catAx>
        <c:axId val="321946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420000"/>
          <a:lstStyle/>
          <a:p>
            <a:pPr>
              <a:defRPr sz="800"/>
            </a:pPr>
            <a:endParaRPr lang="fr-FR"/>
          </a:p>
        </c:txPr>
        <c:crossAx val="321939791"/>
        <c:crosses val="autoZero"/>
        <c:auto val="1"/>
        <c:lblAlgn val="ctr"/>
        <c:lblOffset val="100"/>
        <c:noMultiLvlLbl val="0"/>
      </c:catAx>
      <c:valAx>
        <c:axId val="32193979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321946031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20</xdr:row>
      <xdr:rowOff>31752</xdr:rowOff>
    </xdr:from>
    <xdr:to>
      <xdr:col>6</xdr:col>
      <xdr:colOff>1513417</xdr:colOff>
      <xdr:row>39</xdr:row>
      <xdr:rowOff>169334</xdr:rowOff>
    </xdr:to>
    <xdr:graphicFrame macro="">
      <xdr:nvGraphicFramePr>
        <xdr:cNvPr id="2" name="Graphique_D24">
          <a:extLst>
            <a:ext uri="{FF2B5EF4-FFF2-40B4-BE49-F238E27FC236}">
              <a16:creationId xmlns:a16="http://schemas.microsoft.com/office/drawing/2014/main" id="{BBFE5085-5952-4E0B-80A0-A3E849578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52916</xdr:colOff>
      <xdr:row>21</xdr:row>
      <xdr:rowOff>0</xdr:rowOff>
    </xdr:from>
    <xdr:to>
      <xdr:col>9</xdr:col>
      <xdr:colOff>1608667</xdr:colOff>
      <xdr:row>39</xdr:row>
      <xdr:rowOff>148166</xdr:rowOff>
    </xdr:to>
    <xdr:graphicFrame macro="">
      <xdr:nvGraphicFramePr>
        <xdr:cNvPr id="3" name="Graphique_I25">
          <a:extLst>
            <a:ext uri="{FF2B5EF4-FFF2-40B4-BE49-F238E27FC236}">
              <a16:creationId xmlns:a16="http://schemas.microsoft.com/office/drawing/2014/main" id="{CE5D1B44-B449-4D63-8849-1040765E5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63500</xdr:colOff>
      <xdr:row>20</xdr:row>
      <xdr:rowOff>105833</xdr:rowOff>
    </xdr:from>
    <xdr:to>
      <xdr:col>13</xdr:col>
      <xdr:colOff>857251</xdr:colOff>
      <xdr:row>39</xdr:row>
      <xdr:rowOff>169334</xdr:rowOff>
    </xdr:to>
    <xdr:graphicFrame macro="">
      <xdr:nvGraphicFramePr>
        <xdr:cNvPr id="4" name="Graphique_L27">
          <a:extLst>
            <a:ext uri="{FF2B5EF4-FFF2-40B4-BE49-F238E27FC236}">
              <a16:creationId xmlns:a16="http://schemas.microsoft.com/office/drawing/2014/main" id="{F0D500D0-DD28-4929-92CD-5E67759C48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 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ABBC-589C-4102-AA98-EE47D3AD70E5}">
  <dimension ref="A1:T325"/>
  <sheetViews>
    <sheetView showGridLines="0" tabSelected="1" zoomScale="90" zoomScaleNormal="90" workbookViewId="0">
      <pane ySplit="1" topLeftCell="A2" activePane="bottomLeft" state="frozen"/>
      <selection pane="bottomLeft" activeCell="H6" sqref="H6"/>
    </sheetView>
  </sheetViews>
  <sheetFormatPr baseColWidth="10" defaultColWidth="11.42578125" defaultRowHeight="15" x14ac:dyDescent="0.25"/>
  <cols>
    <col min="1" max="1" width="6.42578125" style="8" customWidth="1"/>
    <col min="2" max="3" width="13.7109375" style="8" customWidth="1"/>
    <col min="4" max="4" width="26.5703125" style="8" customWidth="1"/>
    <col min="5" max="5" width="24.7109375" style="8" customWidth="1"/>
    <col min="6" max="6" width="26.7109375" style="8" customWidth="1"/>
    <col min="7" max="7" width="24.7109375" style="8" customWidth="1"/>
    <col min="8" max="8" width="26.7109375" style="8" customWidth="1"/>
    <col min="9" max="11" width="24.7109375" style="8" customWidth="1"/>
    <col min="12" max="12" width="26.5703125" style="8" customWidth="1"/>
    <col min="13" max="14" width="13.7109375" style="8" customWidth="1"/>
    <col min="15" max="15" width="6.42578125" style="8" customWidth="1"/>
    <col min="16" max="16384" width="11.42578125" style="8"/>
  </cols>
  <sheetData>
    <row r="1" spans="2:20" ht="44.25" customHeight="1" x14ac:dyDescent="0.25">
      <c r="B1" s="71" t="str">
        <f>"FICHE SALARIÉ DE "&amp;Q8&amp;" "&amp;R8</f>
        <v>FICHE SALARIÉ DE Solène Justine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2:20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2:20" x14ac:dyDescent="0.25">
      <c r="B3" s="7"/>
      <c r="N3" s="12"/>
    </row>
    <row r="4" spans="2:20" x14ac:dyDescent="0.25">
      <c r="B4" s="7"/>
      <c r="N4" s="12"/>
    </row>
    <row r="5" spans="2:20" ht="37.5" x14ac:dyDescent="0.25">
      <c r="B5" s="7"/>
      <c r="D5" s="1" t="s">
        <v>0</v>
      </c>
      <c r="F5" s="1" t="s">
        <v>1</v>
      </c>
      <c r="H5" s="1" t="s">
        <v>10</v>
      </c>
      <c r="L5" s="1" t="s">
        <v>2</v>
      </c>
      <c r="N5" s="12"/>
      <c r="Q5" s="13" t="s">
        <v>3</v>
      </c>
      <c r="R5" s="14">
        <f>DATE(YEAR(L6)-1,MONTH(L6),DAY(L6))</f>
        <v>43465</v>
      </c>
      <c r="S5" s="8" t="str">
        <f>"01/"&amp;TEXT(R5,"mm")&amp;"/"&amp;TEXT(R5,"aaaa")</f>
        <v>01/12/2018</v>
      </c>
      <c r="T5" s="13" t="str">
        <f>MID(S5,7,4)&amp;MID(S5,4,2)&amp;".."&amp;MID(S6,7,4)&amp;MID(S6,4,2)</f>
        <v>201812..201912</v>
      </c>
    </row>
    <row r="6" spans="2:20" ht="18.75" x14ac:dyDescent="0.25">
      <c r="B6" s="7"/>
      <c r="D6" s="5" t="s">
        <v>34</v>
      </c>
      <c r="F6" s="2" t="s">
        <v>4</v>
      </c>
      <c r="G6" s="15" t="str">
        <f>_xll.Assistant.XL.RIK_VO("INF54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17,G=0,T=0,P=0,O=NF='Texte'_B='0'_U='0'_I='0'_FN='Calibri'_FS='10'_FC='#000000'_BC='#FFFFFF'_AH='1'_AV='1'_Br=[]_BrS='0'_BrC='#FFFFFF'_WpT='0':E=0"&amp;",S=18,G=0,T=0,P=0,O=NF='Texte'_B='0'_U='0'_I='0'_FN='Calibri'_FS='10'_FC='#000000'_BC='#FFFFFF'_AH='1'_AV='1'_Br=[]_BrS='0'_BrC='#FFFFFF'_WpT='0':@R=A,S=13,V={0}:R=C,S=14,V={1}:",$D$6,$F$6)</f>
        <v>Matricule</v>
      </c>
      <c r="H6" s="5" t="s">
        <v>35</v>
      </c>
      <c r="L6" s="3">
        <v>43830</v>
      </c>
      <c r="N6" s="12"/>
      <c r="Q6" s="13" t="s">
        <v>5</v>
      </c>
      <c r="R6" s="14">
        <f>L6</f>
        <v>43830</v>
      </c>
      <c r="S6" s="13" t="str">
        <f>"01/"&amp;TEXT(R6,"mm")&amp;"/"&amp;TEXT(R6,"aaaa")</f>
        <v>01/12/2019</v>
      </c>
      <c r="T6" s="13"/>
    </row>
    <row r="7" spans="2:20" x14ac:dyDescent="0.25">
      <c r="B7" s="7"/>
      <c r="K7" s="16"/>
      <c r="N7" s="12"/>
    </row>
    <row r="8" spans="2:20" x14ac:dyDescent="0.25">
      <c r="B8" s="7"/>
      <c r="K8" s="16"/>
      <c r="N8" s="12"/>
      <c r="Q8" s="13" t="str">
        <f>_xll.Assistant.XL.RIK_AC("INF54__;INF03@E=0,S=34,G=0,T=0,P=0:@R=A,S=13,V={0}:R=B,S=14,V={1}:R=C,S=33,V={2}:R=D,S=1,V={3}:",$D$6,$F$6,$H$6,$L$6)</f>
        <v>Solène</v>
      </c>
      <c r="R8" s="13" t="str">
        <f>_xll.Assistant.XL.RIK_AC("INF54__;INF03@E=0,S=50,G=0,T=0,P=0:@R=A,S=13,V={0}:R=B,S=14,V={1}:R=C,S=33,V={2}:R=D,S=1,V={3}:",$D$6,$F$6,$H$6,$L$6)</f>
        <v>Justine</v>
      </c>
    </row>
    <row r="9" spans="2:20" x14ac:dyDescent="0.25">
      <c r="B9" s="7"/>
      <c r="K9" s="16"/>
      <c r="N9" s="12"/>
    </row>
    <row r="10" spans="2:20" ht="6.75" customHeight="1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</row>
    <row r="11" spans="2:20" ht="31.5" customHeight="1" x14ac:dyDescent="0.25">
      <c r="B11" s="79" t="s">
        <v>32</v>
      </c>
      <c r="C11" s="80"/>
      <c r="D11" s="80"/>
      <c r="E11" s="80"/>
      <c r="F11" s="80" t="s">
        <v>13</v>
      </c>
      <c r="G11" s="80"/>
      <c r="H11" s="80"/>
      <c r="I11" s="80"/>
      <c r="J11" s="80" t="s">
        <v>14</v>
      </c>
      <c r="K11" s="80"/>
      <c r="L11" s="80"/>
      <c r="M11" s="80"/>
      <c r="N11" s="83"/>
    </row>
    <row r="12" spans="2:20" x14ac:dyDescent="0.25">
      <c r="B12" s="75" t="s">
        <v>11</v>
      </c>
      <c r="C12" s="76"/>
      <c r="D12" s="81" t="str">
        <f>Q8</f>
        <v>Solène</v>
      </c>
      <c r="E12" s="82"/>
      <c r="F12" s="30" t="s">
        <v>15</v>
      </c>
      <c r="G12" s="81" t="str">
        <f>_xll.Assistant.XL.RIK_AC("INF54__;INF03@E=0,S=13,G=0,T=0,P=0:@R=A,S=13,V={0}:R=B,S=1,V={1}:R=C,S=14,V={2}:R=D,S=33,V={3}:",$D$6,$L$6,$F$6,$H$6)</f>
        <v>995002433</v>
      </c>
      <c r="H12" s="82"/>
      <c r="I12" s="84"/>
      <c r="J12" s="33" t="s">
        <v>6</v>
      </c>
      <c r="K12" s="60">
        <f>_xll.Assistant.XL.RIK_AC("INF54__;INF03@E=0,S=19,G=0,T=0,P=0:@R=A,S=13,V={0}:R=B,S=14,V={1}:R=C,S=1,V={2}:R=D,S=17,V={3}:",$D$6,$F$6,$L$6,$H$6)</f>
        <v>36678</v>
      </c>
      <c r="L12" s="61"/>
      <c r="M12" s="61"/>
      <c r="N12" s="62"/>
    </row>
    <row r="13" spans="2:20" x14ac:dyDescent="0.25">
      <c r="B13" s="77" t="s">
        <v>12</v>
      </c>
      <c r="C13" s="78"/>
      <c r="D13" s="43" t="str">
        <f>R8</f>
        <v>Justine</v>
      </c>
      <c r="E13" s="44"/>
      <c r="F13" s="31" t="s">
        <v>16</v>
      </c>
      <c r="G13" s="43" t="str">
        <f>_xll.Assistant.XL.RIK_AC("INF54__;INF03@E=0,S=14,G=0,T=0,P=0:@R=A,S=13,V={0}:R=B,S=1,V={1}:R=C,S=14,V={2}:R=D,S=33,V={3}:",$D$6,$L$6,$F$6,$H$6)</f>
        <v>00010</v>
      </c>
      <c r="H13" s="44"/>
      <c r="I13" s="49"/>
      <c r="J13" s="27" t="s">
        <v>21</v>
      </c>
      <c r="K13" s="43" t="str">
        <f>_xll.Assistant.XL.RIK_AC("INF54__;INF03@E=0,S=27,G=0,T=0,P=0:@R=A,S=13,V={0}:R=B,S=14,V={1}:R=C,S=1,V={2}:R=D,S=17,V={3}:",$D$6,$F$6,$L$6,$H$6)</f>
        <v>Contrat de travail à durée indéterminée de droit privé</v>
      </c>
      <c r="L13" s="44"/>
      <c r="M13" s="44"/>
      <c r="N13" s="45"/>
    </row>
    <row r="14" spans="2:20" x14ac:dyDescent="0.25">
      <c r="B14" s="77" t="s">
        <v>7</v>
      </c>
      <c r="C14" s="78"/>
      <c r="D14" s="53">
        <f>_xll.Assistant.XL.RIK_AC("INF54__;INF03@E=0,S=37,G=0,T=0,P=0:@R=A,S=13,V={0}:R=B,S=1,V={1}:R=C,S=14,V={2}:R=D,S=33,V={3}:",D$6,$L$6,$F$6,$H$6)</f>
        <v>27679</v>
      </c>
      <c r="E14" s="54"/>
      <c r="F14" s="31" t="s">
        <v>17</v>
      </c>
      <c r="G14" s="43" t="str">
        <f>_xll.Assistant.XL.RIK_AC("INF54__;INF03@E=0,S=25,G=0,T=0,P=0:@R=A,S=13,V={0}:R=B,S=1,V={1}:R=C,S=14,V={2}:R=D,S=33,V={3}:",$D$6,$L$6,$F$6,$H$6)</f>
        <v>Employé qualifié services du p</v>
      </c>
      <c r="H14" s="44"/>
      <c r="I14" s="49"/>
      <c r="J14" s="27" t="s">
        <v>27</v>
      </c>
      <c r="K14" s="43" t="str">
        <f>_xll.Assistant.XL.RIK_AC("INF54__;INF03@E=0,S=47,G=0,T=0,P=0:@R=A,S=13,V={0}:R=B,S=14,V={1}:R=C,S=1,V={2}:R=D,S=17,V={3}:",$D$6,$F$6,$L$6,$H$6)</f>
        <v>16 - 20 ANS</v>
      </c>
      <c r="L14" s="44"/>
      <c r="M14" s="44"/>
      <c r="N14" s="45"/>
    </row>
    <row r="15" spans="2:20" s="4" customFormat="1" x14ac:dyDescent="0.25">
      <c r="B15" s="24"/>
      <c r="C15" s="25" t="s">
        <v>8</v>
      </c>
      <c r="D15" s="43" t="str">
        <f>_xll.Assistant.XL.RIK_AC("INF54__;INF03@E=0,S=36,G=0,T=0,P=0:@R=A,S=13,V={0}:R=B,S=1,V={1}:R=C,S=14,V={2}:R=D,S=33,V={3}:",D$6,$L$6,$F$6,$H$6)</f>
        <v>FEMME</v>
      </c>
      <c r="E15" s="44"/>
      <c r="F15" s="31" t="s">
        <v>18</v>
      </c>
      <c r="G15" s="43" t="str">
        <f>_xll.Assistant.XL.RIK_AC("INF54__;INF03@E=0,S=23,G=0,T=0,P=0:@R=A,S=13,V={0}:R=B,S=1,V={1}:R=C,S=14,V={2}:R=D,S=33,V={3}:",$D$6,$L$6,$F$6,$H$6)</f>
        <v>Employé administratif d_entreprise, de commerce, agent de service</v>
      </c>
      <c r="H15" s="44"/>
      <c r="I15" s="49"/>
      <c r="J15" s="27" t="s">
        <v>22</v>
      </c>
      <c r="K15" s="63">
        <f>_xll.Assistant.XL.RIK_AC("INF54__;INF02@E=3,S=7,G=0,T=0,P=0:@R=A,S=1,V={0}:R=B,S=2,V={1}:R=C,S=6,V=Salaire de base:R=D,S=1|4,V={2}:",$D$6,$F$6,$H$6)</f>
        <v>1423.3333333333333</v>
      </c>
      <c r="L15" s="64"/>
      <c r="M15" s="64"/>
      <c r="N15" s="65"/>
    </row>
    <row r="16" spans="2:20" x14ac:dyDescent="0.25">
      <c r="B16" s="26"/>
      <c r="C16" s="27" t="s">
        <v>26</v>
      </c>
      <c r="D16" s="43">
        <f>_xll.Assistant.XL.RIK_AC("INF54__;INF03@E=0,S=38,G=0,T=0,P=0:@R=A,S=13,V={0}:R=B,S=1,V={1}:R=C,S=14,V={2}:R=D,S=33,V={3}:",D$6,$L$6,$F$6,$H$6)</f>
        <v>44</v>
      </c>
      <c r="E16" s="49"/>
      <c r="F16" s="31" t="s">
        <v>19</v>
      </c>
      <c r="G16" s="50"/>
      <c r="H16" s="51"/>
      <c r="I16" s="52"/>
      <c r="J16" s="27" t="s">
        <v>23</v>
      </c>
      <c r="K16" s="43" t="str">
        <f>_xll.Assistant.XL.RIK_AC("INF54__;INF02@E=0,S=1|24,G=0,T=0,P=0:@R=A,S=1,V={0}:R=B,S=2,V={1}:R=C,S=1|4,V={2}:",$D$6,$F$6,$H$6)</f>
        <v>151.67</v>
      </c>
      <c r="L16" s="44"/>
      <c r="M16" s="44"/>
      <c r="N16" s="45"/>
    </row>
    <row r="17" spans="2:14" x14ac:dyDescent="0.25">
      <c r="B17" s="26"/>
      <c r="C17" s="27"/>
      <c r="D17" s="34"/>
      <c r="E17" s="35"/>
      <c r="F17" s="31" t="s">
        <v>20</v>
      </c>
      <c r="G17" s="53">
        <f>_xll.Assistant.XL.RIK_AC("INF54__;INF03@E=0,S=19,G=0,T=0,P=0:@R=A,S=13,V={0}:R=B,S=1,V={1}:R=C,S=14,V={2}:R=D,S=33,V={3}:",$D$6,$L$6,$F$6,$H$6)</f>
        <v>36678</v>
      </c>
      <c r="H17" s="54"/>
      <c r="I17" s="55"/>
      <c r="J17" s="27" t="s">
        <v>28</v>
      </c>
      <c r="K17" s="43" t="str">
        <f>_xll.Assistant.XL.RIK_AC("INF54__;INF02@E=0,S=1|57,G=0,T=0,P=0:@R=A,S=1,V={0}:R=B,S=2,V={1}:R=C,S=1|4,V={2}:",$D$6,$F$6,$H$6)</f>
        <v>Heure</v>
      </c>
      <c r="L17" s="44"/>
      <c r="M17" s="44"/>
      <c r="N17" s="45"/>
    </row>
    <row r="18" spans="2:14" x14ac:dyDescent="0.25">
      <c r="B18" s="26"/>
      <c r="C18" s="27"/>
      <c r="D18" s="34"/>
      <c r="E18" s="35"/>
      <c r="F18" s="31" t="s">
        <v>9</v>
      </c>
      <c r="G18" s="56" t="str">
        <f>_xll.Assistant.XL.RIK_AC("INF54__;INF03@E=0,S=20,G=0,T=0,P=0:@R=A,S=13,V={0}:R=B,S=14,V={1}:R=C,S=17,V={2}:",$D$6,$F$6,$H$6)</f>
        <v/>
      </c>
      <c r="H18" s="57"/>
      <c r="I18" s="58"/>
      <c r="J18" s="27" t="s">
        <v>24</v>
      </c>
      <c r="K18" s="56" t="str">
        <f>_xll.Assistant.XL.RIK_AC("INF54__;INF03@E=0,S=20,G=0,T=0,P=0:@R=A,S=13,V={0}:R=B,S=14,V={1}:R=C,S=17,V={2}:",$D$6,$F$6,$H$6)</f>
        <v/>
      </c>
      <c r="L18" s="57"/>
      <c r="M18" s="57"/>
      <c r="N18" s="59"/>
    </row>
    <row r="19" spans="2:14" x14ac:dyDescent="0.25">
      <c r="B19" s="28"/>
      <c r="C19" s="29"/>
      <c r="D19" s="36"/>
      <c r="E19" s="37"/>
      <c r="F19" s="32"/>
      <c r="G19" s="21"/>
      <c r="H19" s="22"/>
      <c r="I19" s="23"/>
      <c r="J19" s="29" t="s">
        <v>25</v>
      </c>
      <c r="K19" s="46" t="str">
        <f>_xll.Assistant.XL.RIK_AC("INF54__;INF03@E=0,S=49,G=0,T=0,P=0:@R=A,S=13,V={0}:R=B,S=14,V={1}:R=C,S=17,V={2}:",$D$6,$F$6,$H$6)</f>
        <v/>
      </c>
      <c r="L19" s="47"/>
      <c r="M19" s="47"/>
      <c r="N19" s="48"/>
    </row>
    <row r="20" spans="2:14" ht="34.5" customHeight="1" x14ac:dyDescent="0.25">
      <c r="B20" s="66" t="s">
        <v>29</v>
      </c>
      <c r="C20" s="67"/>
      <c r="D20" s="67"/>
      <c r="E20" s="67"/>
      <c r="F20" s="67"/>
      <c r="G20" s="67"/>
      <c r="H20" s="68" t="s">
        <v>30</v>
      </c>
      <c r="I20" s="67"/>
      <c r="J20" s="69"/>
      <c r="K20" s="68" t="s">
        <v>31</v>
      </c>
      <c r="L20" s="67"/>
      <c r="M20" s="67"/>
      <c r="N20" s="70"/>
    </row>
    <row r="21" spans="2:14" x14ac:dyDescent="0.25">
      <c r="B21" s="7"/>
      <c r="C21" s="38"/>
      <c r="D21" s="38"/>
      <c r="E21" s="38"/>
      <c r="F21" s="38"/>
      <c r="G21" s="39"/>
      <c r="H21" s="41"/>
      <c r="I21" s="38"/>
      <c r="J21" s="39"/>
      <c r="K21" s="41"/>
      <c r="L21" s="38"/>
      <c r="M21" s="38"/>
      <c r="N21" s="12"/>
    </row>
    <row r="22" spans="2:14" x14ac:dyDescent="0.25">
      <c r="B22" s="7"/>
      <c r="C22" s="38"/>
      <c r="D22" s="38"/>
      <c r="E22" s="38"/>
      <c r="F22" s="38"/>
      <c r="G22" s="39"/>
      <c r="H22" s="41"/>
      <c r="I22" s="38"/>
      <c r="J22" s="39"/>
      <c r="K22" s="41"/>
      <c r="L22" s="38"/>
      <c r="M22" s="38"/>
      <c r="N22" s="12"/>
    </row>
    <row r="23" spans="2:14" x14ac:dyDescent="0.25">
      <c r="B23" s="7"/>
      <c r="C23" s="38"/>
      <c r="D23" s="38"/>
      <c r="E23" s="38"/>
      <c r="F23" s="38"/>
      <c r="G23" s="39"/>
      <c r="H23" s="41"/>
      <c r="I23" s="38"/>
      <c r="J23" s="39"/>
      <c r="K23" s="41"/>
      <c r="L23" s="38"/>
      <c r="M23" s="38"/>
      <c r="N23" s="12"/>
    </row>
    <row r="24" spans="2:14" x14ac:dyDescent="0.25">
      <c r="B24" s="7"/>
      <c r="C24" s="38"/>
      <c r="D24" s="38" t="str">
        <f>_xll.Assistant.XL.RIK_AG("INF54_0_0_0_0_0_0_D=0x0;INF02@E=0,S=13,G=0,T=0_0,P=-1@E=1,S=7@@@R=A,S=1,V={0}:R=B,S=2,V={1}:R=C,S=4,V=Rémunération:R=D,S=6,V=Rémunération brute non plafonnée:R=E,S=13,V={2}:R=A,S=1|4,V={3}:",$D$6,$F$6,$T$5,$H$6)</f>
        <v/>
      </c>
      <c r="E24" s="38"/>
      <c r="F24" s="38"/>
      <c r="G24" s="39"/>
      <c r="H24" s="41"/>
      <c r="I24" s="38"/>
      <c r="J24" s="39"/>
      <c r="K24" s="41"/>
      <c r="L24" s="38"/>
      <c r="M24" s="38"/>
      <c r="N24" s="12"/>
    </row>
    <row r="25" spans="2:14" x14ac:dyDescent="0.25">
      <c r="B25" s="7"/>
      <c r="C25" s="38"/>
      <c r="D25" s="38"/>
      <c r="E25" s="38"/>
      <c r="F25" s="38"/>
      <c r="G25" s="39"/>
      <c r="H25" s="41"/>
      <c r="I25" s="38" t="str">
        <f>_xll.Assistant.XL.RIK_AG("INF54_0_0_0_0_0_0_D=0x0;INF02@E=0,S=13,G=0,T=0_0,P=-1@E=1,S=8@@@R=A,S=1,V={0}:R=B,S=2,V={1}:R=C,S=6,V=Heures supplémentaires exonérées..Heures supplémentaires structurelles:R=D,S=13,V={2}:R=E,S=1|4,V={3}:",$D$6,$F$6,$T$5,$H$6)</f>
        <v/>
      </c>
      <c r="J25" s="39"/>
      <c r="K25" s="41"/>
      <c r="L25" s="38"/>
      <c r="M25" s="38"/>
      <c r="N25" s="12"/>
    </row>
    <row r="26" spans="2:14" x14ac:dyDescent="0.25">
      <c r="B26" s="7"/>
      <c r="C26" s="38"/>
      <c r="D26" s="38"/>
      <c r="E26" s="38"/>
      <c r="F26" s="38"/>
      <c r="G26" s="39"/>
      <c r="H26" s="41"/>
      <c r="I26" s="38"/>
      <c r="J26" s="39"/>
      <c r="K26" s="41"/>
      <c r="L26" s="38"/>
      <c r="M26" s="38"/>
      <c r="N26" s="12"/>
    </row>
    <row r="27" spans="2:14" x14ac:dyDescent="0.25">
      <c r="B27" s="7"/>
      <c r="C27" s="38"/>
      <c r="D27" s="38"/>
      <c r="E27" s="38"/>
      <c r="F27" s="38"/>
      <c r="G27" s="39"/>
      <c r="H27" s="41"/>
      <c r="I27" s="38"/>
      <c r="J27" s="39"/>
      <c r="K27" s="41"/>
      <c r="L27" s="38" t="str">
        <f>_xll.Assistant.XL.RIK_AG("INF54_0_0_0_0_0_0_D=0x0;INF02@E=0,S=13,G=0,T=0_0,P=-1@E=1,S=8@@@R=A,S=1,V={0}:R=B,S=2,V={1}:R=C,S=4,V=Arrêt (jours ouvrables):R=A,S=13,V={2}:R=B,S=1|4,V={3}:",$D$6,$F$6,$T$5,$H$6)</f>
        <v/>
      </c>
      <c r="M27" s="38"/>
      <c r="N27" s="12"/>
    </row>
    <row r="28" spans="2:14" x14ac:dyDescent="0.25">
      <c r="B28" s="7"/>
      <c r="C28" s="38"/>
      <c r="D28" s="38"/>
      <c r="E28" s="38"/>
      <c r="F28" s="38"/>
      <c r="G28" s="39"/>
      <c r="H28" s="41"/>
      <c r="I28" s="38"/>
      <c r="J28" s="39"/>
      <c r="K28" s="41"/>
      <c r="L28" s="38"/>
      <c r="M28" s="38"/>
      <c r="N28" s="12"/>
    </row>
    <row r="29" spans="2:14" x14ac:dyDescent="0.25">
      <c r="B29" s="7"/>
      <c r="C29" s="38"/>
      <c r="D29" s="38"/>
      <c r="E29" s="38"/>
      <c r="F29" s="38"/>
      <c r="G29" s="39"/>
      <c r="H29" s="41"/>
      <c r="I29" s="38"/>
      <c r="J29" s="39"/>
      <c r="K29" s="41"/>
      <c r="L29" s="38"/>
      <c r="M29" s="38"/>
      <c r="N29" s="12"/>
    </row>
    <row r="30" spans="2:14" x14ac:dyDescent="0.25">
      <c r="B30" s="7"/>
      <c r="C30" s="38"/>
      <c r="D30" s="38"/>
      <c r="E30" s="38"/>
      <c r="F30" s="38"/>
      <c r="G30" s="39"/>
      <c r="H30" s="41"/>
      <c r="I30" s="38"/>
      <c r="J30" s="39"/>
      <c r="K30" s="41"/>
      <c r="L30" s="38"/>
      <c r="M30" s="38"/>
      <c r="N30" s="12"/>
    </row>
    <row r="31" spans="2:14" x14ac:dyDescent="0.25">
      <c r="B31" s="7"/>
      <c r="C31" s="38"/>
      <c r="D31" s="38"/>
      <c r="E31" s="38"/>
      <c r="F31" s="38"/>
      <c r="G31" s="39"/>
      <c r="H31" s="41"/>
      <c r="I31" s="38"/>
      <c r="J31" s="39"/>
      <c r="K31" s="41"/>
      <c r="L31" s="38"/>
      <c r="M31" s="38"/>
      <c r="N31" s="12"/>
    </row>
    <row r="32" spans="2:14" x14ac:dyDescent="0.25">
      <c r="B32" s="7"/>
      <c r="C32" s="38"/>
      <c r="D32" s="38"/>
      <c r="E32" s="38"/>
      <c r="F32" s="38"/>
      <c r="G32" s="39"/>
      <c r="H32" s="41"/>
      <c r="I32" s="38"/>
      <c r="J32" s="39"/>
      <c r="K32" s="41"/>
      <c r="L32" s="38"/>
      <c r="M32" s="38"/>
      <c r="N32" s="12"/>
    </row>
    <row r="33" spans="1:17" x14ac:dyDescent="0.25">
      <c r="B33" s="7"/>
      <c r="C33" s="38"/>
      <c r="D33" s="38"/>
      <c r="E33" s="38"/>
      <c r="F33" s="38"/>
      <c r="G33" s="39"/>
      <c r="H33" s="41"/>
      <c r="I33" s="38"/>
      <c r="J33" s="39"/>
      <c r="K33" s="41"/>
      <c r="L33" s="38"/>
      <c r="M33" s="38"/>
      <c r="N33" s="12"/>
    </row>
    <row r="34" spans="1:17" x14ac:dyDescent="0.25">
      <c r="B34" s="7"/>
      <c r="C34" s="38"/>
      <c r="D34" s="38"/>
      <c r="E34" s="38"/>
      <c r="F34" s="38"/>
      <c r="G34" s="39"/>
      <c r="H34" s="41"/>
      <c r="I34" s="38"/>
      <c r="J34" s="39"/>
      <c r="K34" s="41"/>
      <c r="L34" s="38"/>
      <c r="M34" s="38"/>
      <c r="N34" s="12"/>
    </row>
    <row r="35" spans="1:17" x14ac:dyDescent="0.25">
      <c r="B35" s="7"/>
      <c r="C35" s="38"/>
      <c r="D35" s="38"/>
      <c r="E35" s="38"/>
      <c r="F35" s="38"/>
      <c r="G35" s="39"/>
      <c r="H35" s="41"/>
      <c r="I35" s="38"/>
      <c r="J35" s="39"/>
      <c r="K35" s="41"/>
      <c r="L35" s="38"/>
      <c r="M35" s="38"/>
      <c r="N35" s="12"/>
    </row>
    <row r="36" spans="1:17" x14ac:dyDescent="0.25">
      <c r="B36" s="7"/>
      <c r="C36" s="40"/>
      <c r="D36" s="38"/>
      <c r="E36" s="38"/>
      <c r="F36" s="38"/>
      <c r="G36" s="39"/>
      <c r="H36" s="41"/>
      <c r="I36" s="38"/>
      <c r="J36" s="39"/>
      <c r="K36" s="41"/>
      <c r="L36" s="38"/>
      <c r="M36" s="38"/>
      <c r="N36" s="12"/>
    </row>
    <row r="37" spans="1:17" x14ac:dyDescent="0.25">
      <c r="B37" s="7"/>
      <c r="C37" s="38"/>
      <c r="D37" s="38"/>
      <c r="E37" s="38"/>
      <c r="F37" s="38"/>
      <c r="G37" s="39"/>
      <c r="H37" s="41"/>
      <c r="I37" s="38"/>
      <c r="J37" s="39"/>
      <c r="K37" s="41"/>
      <c r="L37" s="38"/>
      <c r="M37" s="38"/>
      <c r="N37" s="12"/>
    </row>
    <row r="38" spans="1:17" x14ac:dyDescent="0.25">
      <c r="B38" s="7"/>
      <c r="C38" s="38"/>
      <c r="D38" s="38"/>
      <c r="E38" s="38"/>
      <c r="F38" s="38"/>
      <c r="G38" s="39"/>
      <c r="H38" s="41"/>
      <c r="I38" s="38"/>
      <c r="J38" s="39"/>
      <c r="K38" s="41"/>
      <c r="L38" s="38"/>
      <c r="M38" s="38"/>
      <c r="N38" s="12"/>
    </row>
    <row r="39" spans="1:17" x14ac:dyDescent="0.25">
      <c r="B39" s="7"/>
      <c r="C39" s="38"/>
      <c r="D39" s="38"/>
      <c r="E39" s="38"/>
      <c r="F39" s="38"/>
      <c r="G39" s="39"/>
      <c r="H39" s="41"/>
      <c r="I39" s="38"/>
      <c r="J39" s="39"/>
      <c r="K39" s="41"/>
      <c r="L39" s="38"/>
      <c r="M39" s="38"/>
      <c r="N39" s="12"/>
    </row>
    <row r="40" spans="1:17" x14ac:dyDescent="0.25">
      <c r="B40" s="17"/>
      <c r="C40" s="18"/>
      <c r="D40" s="18"/>
      <c r="E40" s="18"/>
      <c r="F40" s="18"/>
      <c r="G40" s="42"/>
      <c r="H40" s="18"/>
      <c r="I40" s="18"/>
      <c r="J40" s="42"/>
      <c r="K40" s="18"/>
      <c r="L40" s="18"/>
      <c r="M40" s="18"/>
      <c r="N40" s="20"/>
    </row>
    <row r="41" spans="1:17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1:17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7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17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1:17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1:17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1:17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1:17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1:17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1:17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1:17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1:17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1:17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1:17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1:17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1:17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1:17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1:17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1:17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1:17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1:17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1:17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1:17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1:17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7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1:17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1:17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1:17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1:17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1:17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1:17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1:17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1:17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1:17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1:17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1:17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1:17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325" spans="3:3" x14ac:dyDescent="0.25">
      <c r="C325" s="19"/>
    </row>
  </sheetData>
  <mergeCells count="31">
    <mergeCell ref="B20:G20"/>
    <mergeCell ref="H20:J20"/>
    <mergeCell ref="K20:N20"/>
    <mergeCell ref="B1:N1"/>
    <mergeCell ref="B10:N10"/>
    <mergeCell ref="B12:C12"/>
    <mergeCell ref="B13:C13"/>
    <mergeCell ref="B11:E11"/>
    <mergeCell ref="D12:E12"/>
    <mergeCell ref="D13:E13"/>
    <mergeCell ref="F11:I11"/>
    <mergeCell ref="J11:N11"/>
    <mergeCell ref="B14:C14"/>
    <mergeCell ref="D14:E14"/>
    <mergeCell ref="D15:E15"/>
    <mergeCell ref="G12:I12"/>
    <mergeCell ref="G13:I13"/>
    <mergeCell ref="G14:I14"/>
    <mergeCell ref="G15:I15"/>
    <mergeCell ref="K12:N12"/>
    <mergeCell ref="K13:N13"/>
    <mergeCell ref="K14:N14"/>
    <mergeCell ref="K15:N15"/>
    <mergeCell ref="K16:N16"/>
    <mergeCell ref="K19:N19"/>
    <mergeCell ref="D16:E16"/>
    <mergeCell ref="G16:I16"/>
    <mergeCell ref="G17:I17"/>
    <mergeCell ref="G18:I18"/>
    <mergeCell ref="K17:N17"/>
    <mergeCell ref="K18:N1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B633-F1A7-4C6F-A32D-C590EA3339DF}">
  <dimension ref="A1:C2"/>
  <sheetViews>
    <sheetView workbookViewId="0"/>
  </sheetViews>
  <sheetFormatPr baseColWidth="10" defaultRowHeight="15" x14ac:dyDescent="0.25"/>
  <sheetData>
    <row r="1" spans="1:3" ht="409.5" x14ac:dyDescent="0.25">
      <c r="C1" s="6" t="s">
        <v>36</v>
      </c>
    </row>
    <row r="2" spans="1:3" ht="195" x14ac:dyDescent="0.25">
      <c r="A2" s="6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A86BB-81AE-492A-92FF-AE8BC3D5672F}">
  <ds:schemaRefs>
    <ds:schemaRef ds:uri="0e48741a-b8da-4f75-a768-967a7642cc9b"/>
    <ds:schemaRef ds:uri="1fc923a1-dc9e-48ed-a8d8-e54d4b3afd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0DEDE9-C63B-4F06-9734-6F908551E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DDCEB2-FF94-49D0-9236-3B1A88E7E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SALARIÉ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2021-11-30T08:12:28Z</dcterms:created>
  <dcterms:modified xsi:type="dcterms:W3CDTF">2022-02-25T14:41:50Z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