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F37A34A5-F8BB-4CD8-A4EA-391B1432D3BE}" xr6:coauthVersionLast="47" xr6:coauthVersionMax="47" xr10:uidLastSave="{00000000-0000-0000-0000-000000000000}"/>
  <bookViews>
    <workbookView xWindow="-120" yWindow="-120" windowWidth="29040" windowHeight="15840" xr2:uid="{3DA871DB-388F-4F2F-ACC9-96C27CDD72CA}"/>
  </bookViews>
  <sheets>
    <sheet name="TABLEAU DE BORD" sheetId="1" r:id="rId1"/>
    <sheet name="Rémunération" sheetId="5" r:id="rId2"/>
    <sheet name="Répartition par âge" sheetId="6" r:id="rId3"/>
    <sheet name="RIK_PARAMS" sheetId="24" state="very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6" l="1"/>
  <c r="B42" i="6"/>
  <c r="B41" i="6"/>
  <c r="B40" i="6"/>
  <c r="B39" i="6"/>
  <c r="B38" i="6"/>
  <c r="B37" i="6"/>
  <c r="B36" i="6"/>
  <c r="B35" i="6"/>
  <c r="B34" i="6"/>
  <c r="F43" i="6"/>
  <c r="E43" i="6"/>
  <c r="G43" i="6" l="1"/>
  <c r="F42" i="6"/>
  <c r="E42" i="6"/>
  <c r="G42" i="6" l="1"/>
  <c r="F41" i="6"/>
  <c r="E41" i="6"/>
  <c r="G41" i="6" l="1"/>
  <c r="F40" i="6"/>
  <c r="E40" i="6"/>
  <c r="G40" i="6" l="1"/>
  <c r="F39" i="6"/>
  <c r="E39" i="6"/>
  <c r="G39" i="6" l="1"/>
  <c r="F38" i="6"/>
  <c r="E38" i="6"/>
  <c r="G38" i="6" l="1"/>
  <c r="F37" i="6"/>
  <c r="E37" i="6"/>
  <c r="G37" i="6" l="1"/>
  <c r="F36" i="6"/>
  <c r="E36" i="6"/>
  <c r="G36" i="6" l="1"/>
  <c r="F35" i="6"/>
  <c r="E35" i="6"/>
  <c r="G35" i="6" l="1"/>
  <c r="F34" i="6"/>
  <c r="E34" i="6"/>
  <c r="E44" i="6" l="1"/>
  <c r="G34" i="6"/>
  <c r="G44" i="6" s="1"/>
  <c r="F44" i="6"/>
  <c r="B24" i="6"/>
  <c r="B23" i="6"/>
  <c r="B22" i="6"/>
  <c r="B21" i="6"/>
  <c r="B20" i="6"/>
  <c r="B19" i="6"/>
  <c r="B18" i="6"/>
  <c r="B17" i="6"/>
  <c r="B16" i="6"/>
  <c r="B15" i="6"/>
  <c r="I24" i="6"/>
  <c r="H24" i="6"/>
  <c r="G24" i="6"/>
  <c r="F24" i="6"/>
  <c r="E24" i="6"/>
  <c r="J24" i="6" l="1"/>
  <c r="I23" i="6"/>
  <c r="H23" i="6"/>
  <c r="G23" i="6"/>
  <c r="F23" i="6"/>
  <c r="E23" i="6"/>
  <c r="J23" i="6" l="1"/>
  <c r="I22" i="6"/>
  <c r="H22" i="6"/>
  <c r="G22" i="6"/>
  <c r="F22" i="6"/>
  <c r="E22" i="6"/>
  <c r="J22" i="6" l="1"/>
  <c r="I21" i="6"/>
  <c r="H21" i="6"/>
  <c r="G21" i="6"/>
  <c r="F21" i="6"/>
  <c r="E21" i="6"/>
  <c r="J21" i="6" l="1"/>
  <c r="I20" i="6"/>
  <c r="H20" i="6"/>
  <c r="G20" i="6"/>
  <c r="F20" i="6"/>
  <c r="E20" i="6"/>
  <c r="J20" i="6" l="1"/>
  <c r="I19" i="6"/>
  <c r="H19" i="6"/>
  <c r="G19" i="6"/>
  <c r="F19" i="6"/>
  <c r="E19" i="6"/>
  <c r="J19" i="6" l="1"/>
  <c r="I18" i="6"/>
  <c r="H18" i="6"/>
  <c r="G18" i="6"/>
  <c r="F18" i="6"/>
  <c r="E18" i="6"/>
  <c r="J18" i="6" l="1"/>
  <c r="I17" i="6"/>
  <c r="H17" i="6"/>
  <c r="G17" i="6"/>
  <c r="F17" i="6"/>
  <c r="E17" i="6"/>
  <c r="J17" i="6" l="1"/>
  <c r="I16" i="6"/>
  <c r="H16" i="6"/>
  <c r="G16" i="6"/>
  <c r="F16" i="6"/>
  <c r="E16" i="6"/>
  <c r="J16" i="6" l="1"/>
  <c r="I15" i="6"/>
  <c r="H15" i="6"/>
  <c r="G15" i="6"/>
  <c r="F15" i="6"/>
  <c r="E15" i="6"/>
  <c r="E25" i="6" l="1"/>
  <c r="J15" i="6"/>
  <c r="J25" i="6" s="1"/>
  <c r="F25" i="6"/>
  <c r="G25" i="6"/>
  <c r="H25" i="6"/>
  <c r="I25" i="6"/>
  <c r="V6" i="6"/>
  <c r="U6" i="6"/>
  <c r="T6" i="6"/>
  <c r="V5" i="6"/>
  <c r="U5" i="6"/>
  <c r="T5" i="6"/>
  <c r="I28" i="5"/>
  <c r="C28" i="5"/>
  <c r="M17" i="1"/>
  <c r="K16" i="1"/>
  <c r="E19" i="1"/>
  <c r="G19" i="1"/>
  <c r="E13" i="1"/>
  <c r="C19" i="1" l="1"/>
  <c r="S6" i="1"/>
  <c r="T6" i="1" s="1"/>
  <c r="X6" i="5"/>
  <c r="W6" i="5"/>
  <c r="E15" i="5" s="1"/>
  <c r="V6" i="5"/>
  <c r="F13" i="5" s="1"/>
  <c r="X5" i="5"/>
  <c r="W5" i="5"/>
  <c r="I15" i="5" s="1"/>
  <c r="V5" i="5"/>
  <c r="F17" i="5"/>
  <c r="F19" i="5"/>
  <c r="F20" i="5"/>
  <c r="F21" i="5"/>
  <c r="F18" i="5"/>
  <c r="T5" i="1" l="1"/>
  <c r="E13" i="5"/>
  <c r="F22" i="5"/>
  <c r="I13" i="5"/>
  <c r="J13" i="5"/>
  <c r="I17" i="5"/>
  <c r="J20" i="5"/>
  <c r="I18" i="5"/>
  <c r="J21" i="5"/>
  <c r="I20" i="5"/>
  <c r="I21" i="5"/>
  <c r="E17" i="5"/>
  <c r="I19" i="5"/>
  <c r="E21" i="5"/>
  <c r="E20" i="5"/>
  <c r="J19" i="5"/>
  <c r="E19" i="5"/>
  <c r="J17" i="5"/>
  <c r="E18" i="5"/>
  <c r="J18" i="5"/>
  <c r="U5" i="1" l="1"/>
  <c r="S5" i="1"/>
  <c r="G17" i="5"/>
  <c r="E22" i="5"/>
  <c r="G22" i="5" s="1"/>
  <c r="G18" i="5"/>
  <c r="G19" i="5"/>
  <c r="G20" i="5"/>
  <c r="G21" i="5"/>
  <c r="K21" i="5"/>
  <c r="K20" i="5"/>
  <c r="K19" i="5"/>
  <c r="K18" i="5"/>
  <c r="J22" i="5"/>
  <c r="K17" i="5"/>
  <c r="I22" i="5"/>
  <c r="C13" i="1"/>
  <c r="M18" i="5" l="1"/>
  <c r="M17" i="5"/>
  <c r="M20" i="5"/>
  <c r="M21" i="5"/>
  <c r="M19" i="5"/>
  <c r="K22" i="5"/>
  <c r="M2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K16" authorId="0" shapeId="0" xr:uid="{A327A641-242F-4D45-AFBC-8E01FA86DB0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M17" authorId="0" shapeId="0" xr:uid="{1997E643-C2D0-4D38-AEF9-A608C64929E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28" authorId="0" shapeId="0" xr:uid="{A3568720-A556-4D63-A900-4AFBAD413514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I28" authorId="0" shapeId="0" xr:uid="{8B91FF4B-75C4-468E-B95C-A81A7F004A1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<sst xmlns="http://schemas.openxmlformats.org/spreadsheetml/2006/main" count="190" uniqueCount="97">
  <si>
    <t>SOCIÉTÉ - SIREN</t>
  </si>
  <si>
    <t>ÉTABLISSEMENT - NIC</t>
  </si>
  <si>
    <t>DATE DE SITUATION</t>
  </si>
  <si>
    <t>Dae de Début</t>
  </si>
  <si>
    <t>*</t>
  </si>
  <si>
    <t>Date de Fin</t>
  </si>
  <si>
    <t>MASSE SALARIALE</t>
  </si>
  <si>
    <t>EFFECTIF</t>
  </si>
  <si>
    <t>TURNOVER</t>
  </si>
  <si>
    <t>EMBAUCHES</t>
  </si>
  <si>
    <t>DÉPARTS</t>
  </si>
  <si>
    <t>RÉPARTITION PAR AGE ET PAR SEXE</t>
  </si>
  <si>
    <t>ANALYSE DE LA MASSE SALARIALE</t>
  </si>
  <si>
    <t>Cadres</t>
  </si>
  <si>
    <t>Dirigeants</t>
  </si>
  <si>
    <t>Employés</t>
  </si>
  <si>
    <t>Autres</t>
  </si>
  <si>
    <t>HOMMES</t>
  </si>
  <si>
    <t>FEMMES</t>
  </si>
  <si>
    <t>TOTAL</t>
  </si>
  <si>
    <t>Période Courante</t>
  </si>
  <si>
    <t>Période N-1</t>
  </si>
  <si>
    <t>VARIATION N / N-1</t>
  </si>
  <si>
    <t>03</t>
  </si>
  <si>
    <t>04</t>
  </si>
  <si>
    <t>06</t>
  </si>
  <si>
    <t>HOMME</t>
  </si>
  <si>
    <t>FEMME</t>
  </si>
  <si>
    <t>Prof. Intermédiaires</t>
  </si>
  <si>
    <t>05</t>
  </si>
  <si>
    <t>&lt;&gt;03,&lt;&gt;04,&lt;&gt;05,&lt;&gt;06</t>
  </si>
  <si>
    <t>{_x000D_
  "Name": "CacheManager_Rémunération",_x000D_
  "Column": 3,_x000D_
  "Length": 1,_x000D_
  "IsEncrypted": false_x000D_
}</t>
  </si>
  <si>
    <t>Salarié</t>
  </si>
  <si>
    <t>Etablissement - NIC</t>
  </si>
  <si>
    <t>Emploi - Libellé</t>
  </si>
  <si>
    <t>Rémunération Période</t>
  </si>
  <si>
    <t>Total</t>
  </si>
  <si>
    <t>Salarié - Sexe</t>
  </si>
  <si>
    <t>CADRES</t>
  </si>
  <si>
    <t>DIRIGEANTS</t>
  </si>
  <si>
    <t>PROF. INTERMEDIAIRES</t>
  </si>
  <si>
    <t>AUTRES</t>
  </si>
  <si>
    <t>Salariés ayant moins de 25 ans</t>
  </si>
  <si>
    <t>Salariés ayant de 25 ans à 29 ans</t>
  </si>
  <si>
    <t>Salariés ayant de 30 ans à 34 ans</t>
  </si>
  <si>
    <t>Salariés ayant de 35 ans à 39 ans</t>
  </si>
  <si>
    <t>Salariés ayant de 40 ans à 44 ans</t>
  </si>
  <si>
    <t>Salariés ayant de 45 ans à 49 ans</t>
  </si>
  <si>
    <t>Salariés ayant de 50 ans à 54 ans</t>
  </si>
  <si>
    <t>Salariés ayant de 55 ans à 59 ans</t>
  </si>
  <si>
    <t>Salariés ayant de 60 ans à 64 ans</t>
  </si>
  <si>
    <t>Salariés ayant plus de 65 ans</t>
  </si>
  <si>
    <t>PAR SEXE</t>
  </si>
  <si>
    <t>{_x000D_
  "Name": "CacheManager_Répartition par âge",_x000D_
  "Column": 4,_x000D_
  "Length": 2,_x000D_
  "IsEncrypted": false_x000D_
}</t>
  </si>
  <si>
    <t>MASSE SALARIALE PAR CATÉGORIES PROFESSIONNELLES</t>
  </si>
  <si>
    <t>10 PLUS BASSES RÉMUNÉRATIONS</t>
  </si>
  <si>
    <t>10 PLUS HAUTES RÉMUNÉRATIONS</t>
  </si>
  <si>
    <t>EMPLOYÉS</t>
  </si>
  <si>
    <t>CATÉGORIES PROFESSIONNELLES</t>
  </si>
  <si>
    <t>BILAN SOCIAL SYNTHÉTIQUE</t>
  </si>
  <si>
    <t>RÉPARTITION DE L'EFFECTIF PAR AGE</t>
  </si>
  <si>
    <t>995002433</t>
  </si>
  <si>
    <t>00010</t>
  </si>
  <si>
    <t>Employé qualifié services du p</t>
  </si>
  <si>
    <t>Jean Romain</t>
  </si>
  <si>
    <t>00028</t>
  </si>
  <si>
    <t>Agents de maîtrise en fabricat</t>
  </si>
  <si>
    <t>NON DETERMINE</t>
  </si>
  <si>
    <t>Bonnefoy Patrice</t>
  </si>
  <si>
    <t>Demi Anouk</t>
  </si>
  <si>
    <t>Secrétaires</t>
  </si>
  <si>
    <t>Ducerf Marjorie</t>
  </si>
  <si>
    <t>Employés administratifs qualif</t>
  </si>
  <si>
    <t>Agents de maît. entretien géné</t>
  </si>
  <si>
    <t>Thibault Florence</t>
  </si>
  <si>
    <t>Page Maurice</t>
  </si>
  <si>
    <t>Technicien industrie matériaux</t>
  </si>
  <si>
    <t>Bal Joseph</t>
  </si>
  <si>
    <t>Cadres commerciaux des PME (ho</t>
  </si>
  <si>
    <t>Dupont Stéphane</t>
  </si>
  <si>
    <t>Pin Julie</t>
  </si>
  <si>
    <t>Jecrute Aline</t>
  </si>
  <si>
    <t>Cadres spécialistes des ressou</t>
  </si>
  <si>
    <t>Jeconte Louis</t>
  </si>
  <si>
    <t>Cadres chargés d'études économ</t>
  </si>
  <si>
    <t>Duroc Marcel</t>
  </si>
  <si>
    <t>Atlanta Marc</t>
  </si>
  <si>
    <t>Louette Jean-Paul</t>
  </si>
  <si>
    <t>Fortin Maude</t>
  </si>
  <si>
    <t>Oronge Florian</t>
  </si>
  <si>
    <t>Duchef Alain</t>
  </si>
  <si>
    <t>Grison Pascal</t>
  </si>
  <si>
    <t>Fontaine Arthur</t>
  </si>
  <si>
    <t>Milou Jacques</t>
  </si>
  <si>
    <t>{_x000D_
  "Formulas": {_x000D_
    "=RIK_AC(\"INF54__;INF02@E=1,S=7,G=0,T=0,P=0:@R=A,S=1,V={0}:R=B,S=2,V={1}:R=C,S=6,V=Rémunération brute non plafonnée:R=D,S=13,V={2}:R=E,S=1|8,V={3}:R=F,S=1|18,V={4}:\";$D$6;$F$6;E$13;E$14;$C17)": 1,_x000D_
    "=RIK_AC(\"INF54__;INF02@E=1,S=7,G=0,T=0,P=0:@R=A,S=1,V={0}:R=B,S=2,V={1}:R=C,S=6,V=Rémunération brute non plafonnée:R=D,S=13,V={2}:R=E,S=1|8,V={3}:R=F,S=1|18,V={4}:\";$D$6;$F$6;F$13;F$14;$C17)": 2,_x000D_
    "=RIK_AC(\"INF54__;INF02@E=1,S=7,G=0,T=0,P=0:@R=A,S=1,V={0}:R=B,S=2,V={1}:R=C,S=6,V=Rémunération brute non plafonnée:R=D,S=13,V={2}:R=E,S=1|8,V={3}:R=F,S=1|18,V={4}:\";$D$6;$F$6;I$13;I$14;$C17)": 3,_x000D_
    "=RIK_AC(\"INF54__;INF02@E=1,S=7,G=0,T=0,P=0:@R=A,S=1,V={0}:R=B,S=2,V={1}:R=C,S=6,V=Rémunération brute non plafonnée:R=D,S=13,V={2}:R=E,S=1|8,V={3}:R=F,S=1|18,V={4}:\";$D$6;$F$6;J$13;J$14;$C17)": 4,_x000D_
    "=RIK_AC(\"INF54__;INF02@E=1,S=7,G=0,T=0,P=0:@R=A,S=1,V={0}:R=B,S=2,V={1}:R=C,S=6,V=Rémunération brute non plafonnée:R=D,S=13,V={2}:R=E,S=1|8,V={3}:R=F,S=1|18,V={4}:\";$D$6;$F$6;E$13;E$14;$C18)": 5,_x000D_
    "=RIK_AC(\"INF54__;INF02@E=1,S=7,G=0,T=0,P=0:@R=A,S=1,V={0}:R=B,S=2,V={1}:R=C,S=6,V=Rémunération brute non plafonnée:R=D,S=13,V={2}:R=E,S=1|8,V={3}:R=F,S=1|18,V={4}:\";$D$6;$F$6;F$13;F$14;$C18)": 6,_x000D_
    "=RIK_AC(\"INF54__;INF02@E=1,S=7,G=0,T=0,P=0:@R=A,S=1,V={0}:R=B,S=2,V={1}:R=C,S=6,V=Rémunération brute non plafonnée:R=D,S=13,V={2}:R=E,S=1|8,V={3}:R=F,S=1|18,V={4}:\";$D$6;$F$6;I$13;I$14;$C18)": 7,_x000D_
    "=RIK_AC(\"INF54__;INF02@E=1,S=7,G=0,T=0,P=0:@R=A,S=1,V={0}:R=B,S=2,V={1}:R=C,S=6,V=Rémunération brute non plafonnée:R=D,S=13,V={2}:R=E,S=1|8,V={3}:R=F,S=1|18,V={4}:\";$D$6;$F$6;J$13;J$14;$C18)": 8,_x000D_
    "=RIK_AC(\"INF54__;INF02@E=1,S=7,G=0,T=0,P=0:@R=A,S=1,V={0}:R=B,S=2,V={1}:R=C,S=6,V=Rémunération brute non plafonnée:R=D,S=13,V={2}:R=E,S=1|8,V={3}:R=F,S=1|18,V={4}:\";$D$6;$F$6;E$13;E$14;$C19)": 9,_x000D_
    "=RIK_AC(\"INF54__;INF02@E=1,S=7,G=0,T=0,P=0:@R=A,S=1,V={0}:R=B,S=2,V={1}:R=C,S=6,V=Rémunération brute non plafonnée:R=D,S=13,V={2}:R=E,S=1|8,V={3}:R=F,S=1|18,V={4}:\";$D$6;$F$6;F$13;F$14;$C19)": 10,_x000D_
    "=RIK_AC(\"INF54__;INF02@E=1,S=7,G=0,T=0,P=0:@R=A,S=1,V={0}:R=B,S=2,V={1}:R=C,S=6,V=Rémunération brute non plafonnée:R=D,S=13,V={2}:R=E,S=1|8,V={3}:R=F,S=1|18,V={4}:\";$D$6;$F$6;I$13;I$14;$C19)": 11,_x000D_
    "=RIK_AC(\"INF54__;INF02@E=1,S=7,G=0,T=0,P=0:@R=A,S=1,V={0}:R=B,S=2,V={1}:R=C,S=6,V=Rémunération brute non plafonnée:R=D,S=13,V={2}:R=E,S=1|8,V={3}:R=F,S=1|18,V={4}:\";$D$6;$F$6;J$13;J$14;$C19)": 12,_x000D_
    "=RIK_AC(\"INF54__;INF02@E=1,S=7,G=0,T=0,P=0:@R=A,S=1,V={0}:R=B,S=2,V={1}:R=C,S=6,V=Rémunération brute non plafonnée:R=D,S=13,V={2}:R=E,S=1|8,V={3}:R=F,S=1|18,V={4}:\";$D$6;$F$6;E$13;E$14;$C20)": 13,_x000D_
    "=RIK_AC(\"INF54__;INF02@E=1,S=7,G=0,T=0,P=0:@R=A,S=1,V={0}:R=B,S=2,V={1}:R=C,S=6,V=Rémunération brute non plafonnée:R=D,S=13,V={2}:R=E,S=1|8,V={3}:R=F,S=1|18,V={4}:\";$D$6;$F$6;F$13;F$14;$C20)": 14,_x000D_
    "=RIK_AC(\"INF54__;INF02@E=1,S=7,G=0,T=0,P=0:@R=A,S=1,V={0}:R=B,S=2,V={1}:R=C,S=6,V=Rémunération brute non plafonnée:R=D,S=13,V={2}:R=E,S=1|8,V={3}:R=F,S=1|18,V={4}:\";$D$6;$F$6;I$13;I$14;$C20)": 15,_x000D_
    "=RIK_AC(\"INF54__;INF02@E=1,S=7,G=0,T=0,P=0:@R=A,S=1,V={0}:R=B,S=2,V={1}:R=C,S=6,V=Rémunération brute non plafonnée:R=D,S=13,V={2}:R=E,S=1|8,V={3}:R=F,S=1|18,V={4}:\";$D$6;$F$6;J$13;J$14;$C20)": 16,_x000D_
    "=RIK_AC(\"INF54__;INF02@E=1,S=7,G=0,T=0,P=0:@R=A,S=1,V={0}:R=B,S=2,V={1}:R=C,S=6,V=Rémunération brute non plafonnée:R=D,S=13,V={2}:R=E,S=1|8,V={3}:R=F,S=1|18,V={4}:\";$D$6;$F$6;J$13;J$14;$C21)": 17,_x000D_
    "=RIK_AC(\"INF54__;INF02@E=1,S=7,G=0,T=0,P=0:@R=A,S=1,V={0}:R=B,S=2,V={1}:R=C,S=6,V=Rémunération brute non plafonnée:R=D,S=13,V={2}:R=E,S=1|8,V={3}:R=F,S=1|18,V={4}:\";$D$6;$F$6;I$13;I$14;$C21)": 18,_x000D_
    "=RIK_AC(\"INF54__;INF02@E=1,S=7,G=0,T=0,P=0:@R=A,S=1,V={0}:R=B,S=2,V={1}:R=C,S=6,V=Rémunération brute non plafonnée:R=D,S=13,V={2}:R=E,S=1|8,V={3}:R=F,S=1|18,V={4}:\";$D$6;$F$6;F$13;F$14;$C21)": 19,_x000D_
    "=RIK_AC(\"INF54__;INF02@E=1,S=7,G=0,T=0,P=0:@R=A,S=1,V={0}:R=B,S=2,V={1}:R=C,S=6,V=Rémunération brute non plafonnée:R=D,S=13,V={2}:R=E,S=1|8,V={3}:R=F,S=1|18,V={4}:\";$D$6;$F$6;E$13;E$14;$C21)": 20,_x000D_
    "=RIK_AC(\"INF54__;INF02@E=1,S=7,G=0,T=0,P=0:@R=A,S=1,V={0}:R=B,S=2,V={1}:R=C,S=6,V=Rémunération brute non plafonnée:R=D,S=13,V={2}:R=E,S=1|8,V={3}:R=F,S=1|18,V={4}:\";$D$6;$F$6;F$13;F$14;$B17)": 21,_x000D_
    "=RIK_AC(\"INF54__;INF02@E=1,S=7,G=0,T=0,P=0:@R=A,S=1,V={0}:R=B,S=2,V={1}:R=C,S=6,V=Rémunération brute non plafonnée:R=D,S=13,V={2}:R=E,S=1|8,V={3}:R=F,S=1|18,V={4}:\";$D$6;$F$6;F$13;F$14;$B18)": 22,_x000D_
    "=RIK_AC(\"INF54__;INF02@E=1,S=7,G=0,T=0,P=0:@R=A,S=1,V={0}:R=B,S=2,V={1}:R=C,S=6,V=Rémunération brute non plafonnée:R=D,S=13,V={2}:R=E,S=1|8,V={3}:R=F,S=1|18,V={4}:\";$D$6;$F$6;F$13;F$14;$B19)": 23,_x000D_
    "=RIK_AC(\"INF54__;INF02@E=1,S=7,G=0,T=0,P=0:@R=A,S=1,V={0}:R=B,S=2,V={1}:R=C,S=6,V=Rémunération brute non plafonnée:R=D,S=13,V={2}:R=E,S=1|8,V={3}:R=F,S=1|18,V={4}:\";$D$6;$F$6;F$13;F$14;$B20)": 24,_x000D_
    "=RIK_AC(\"INF54__;INF02@E=1,S=7,G=0,T=0,P=0:@R=A,S=1,V={0}:R=B,S=2,V={1}:R=C,S=6,V=Rémunération brute non plafonnée:R=D,S=13,V={2}:R=E,S=1|8,V={3}:R=F,S=1|18,V={4}:\";$D$6;$F$6;F$13;F$14;$B21)": 25,_x000D_
    "=RIK_AC(\"INF54__;INF02@E=1,S=7,G=0,T=0,P=0:@R=A,S=1,V={0}:R=B,S=2,V={1}:R=C,S=6,V=Rémunération brute non plafonnée:R=D,S=13,V={2}:R=E,S=1|8,V={3}:R=F,S=1|18,V={4}:\";$D$6;$F$6;J$13;J$14;$B21)": 26,_x000D_
    "=RIK_AC(\"INF54__;INF02@E=1,S=7,G=0,T=0,P=0:@R=A,S=1,V={0}:R=B,S=2,V={1}:R=C,S=6,V=Rémunération brute non plafonnée:R=D,S=13,V={2}:R=E,S=1|8,V={3}:R=F,S=1|18,V={4}:\";$D$6;$F$6;J$13;J$14;$B20)": 27,_x000D_
    "=RIK_AC(\"INF54__;INF02@E=1,S=7,G=0,T=0,P=0:@R=A,S=1,V={0}:R=B,S=2,V={1}:R=C,S=6,V=Rémunération brute non plafonnée:R=D,S=13,V={2}:R=E,S=1|8,V={3}:R=F,S=1|18,V={4}:\";$D$6;$F$6;J$13;J$14;$B19)": 28,_x000D_
    "=RIK_AC(\"INF54__;INF02@E=1,S=7,G=0,T=0,P=0:@R=A,S=1,V={0}:R=B,S=2,V={1}:R=C,S=6,V=Rémunération brute non plafonnée:R=D,S=13,V={2}:R=E,S=1|8,V={3}:R=F,S=1|18,V={4}:\";$D$6;$F$6;J$13;J$14;$B18)": 29,_x000D_
    "=RIK_AC(\"INF54__;INF02@E=1,S=7,G=0,T=0,P=0:@R=A,S=1,V={0}:R=B,S=2,V={1}:R=C,S=6,V=Rémunération brute non plafonnée:R=D,S=13,V={2}:R=E,S=1|8,V={3}:R=F,S=1|18,V={4}:\";$D$6;$F$6;J$13;J$14;$B17)": 30,_x000D_
    "=RIK_AC(\"INF54__;INF02@E=1,S=7,G=0,T=0,P=0:@R=A,S=1,V={0}:R=B,S=2,V={1}:R=C,S=6,V=Rémunération brute non plafonnée:R=D,S=13,V={2}:R=E,S=1|8,V={3}:R=F,S=1|18,V={4}:\";$D$6;$F$6;E$13;E$14;$B18)": 31,_x000D_
    "=RIK_AC(\"INF54__;INF02@E=1,S=7,G=0,T=0,P=0:@R=A,S=1,V={0}:R=B,S=2,V={1}:R=C,S=6,V=Rémunération brute non plafonnée:R=D,S=13,V={2}:R=E,S=1|8,V={3}:R=F,S=1|18,V={4}:\";$D$6;$F$6;E$13;E$14;$B19)": 32,_x000D_
    "=RIK_AC(\"INF54__;INF02@E=1,S=7,G=0,T=0,P=0:@R=A,S=1,V={0}:R=B,S=2,V={1}:R=C,S=6,V=Rémunération brute non plafonnée:R=D,S=13,V={2}:R=E,S=1|8,V={3}:R=F,S=1|18,V={4}:\";$D$6;$F$6;E$13;E$14;$B20)": 33,_x000D_
    "=RIK_AC(\"INF54__;INF02@E=1,S=7,G=0,T=0,P=0:@R=A,S=1,V={0}:R=B,S=2,V={1}:R=C,S=6,V=Rémunération brute non plafonnée:R=D,S=13,V={2}:R=E,S=1|8,V={3}:R=F,S=1|18,V={4}:\";$D$6;$F$6;E$13;E$14;$B21)": 34,_x000D_
    "=RIK_AC(\"INF54__;INF02@E=1,S=7,G=0,T=0,P=0:@R=A,S=1,V={0}:R=B,S=2,V={1}:R=C,S=6,V=Rémunération brute non plafonnée:R=D,S=13,V={2}:R=E,S=1|8,V={3}:R=F,S=1|18,V={4}:\";$D$6;$F$6;I$13;I$14;$B17)": 35,_x000D_
    "=RIK_AC(\"INF54__;INF02@E=1,S=7,G=0,T=0,P=0:@R=A,S=1,V={0}:R=B,S=2,V={1}:R=C,S=6,V=Rémunération brute non plafonnée:R=D,S=13,V={2}:R=E,S=1|8,V={3}:R=F,S=1|18,V={4}:\";$D$6;$F$6;I$13;I$14;$B18)": 36,_x000D_
    "=RIK_AC(\"INF54__;INF02@E=1,S=7,G=0,T=0,P=0:@R=A,S=1,V={0}:R=B,S=2,V={1}:R=C,S=6,V=Rémunération brute non plafonnée:R=D,S=13,V={2}:R=E,S=1|8,V={3}:R=F,S=1|18,V={4}:\";$D$6;$F$6;I$13;I$14;$B19)": 37,_x000D_
    "=RIK_AC(\"INF54__;INF02@E=1,S=7,G=0,T=0,P=0:@R=A,S=1,V={0}:R=B,S=2,V={1}:R=C,S=6,V=Rémunération brute non plafonnée:R=D,S=13,V={2}:R=E,S=1|8,V={3}:R=F,S=1|18,V={4}:\";$D$6;$F$6;I$13;I$14;$B20)": 38,_x000D_
    "=RIK_AC(\"INF54__;INF02@E=1,S=7,G=0,T=0,P=0:@R=A,S=1,V={0}:R=B,S=2,V={1}:R=C,S=6,V=Rémunération brute non plafonnée:R=D,S=13,V={2}:R=E,S=1|8,V={3}:R=F,S=1|18,V={4}:\";$D$6;$F$6;I$13;I$14;$B21)": 39,_x000D_
    "=RIK_AC(\"INF54__;INF02@E=1,S=7,G=0,T=0,P=0:@R=A,S=1,V={0}:R=B,S=2,V={1}:R=C,S=6,V=Rémunération brute non plafonnée:R=D,S=13,V={2}:R=E,S=1|8,V={3}:R=F,S=1|18,V={4}:\";$D$6;$F$6;E$13;E$14;$B17)": 40_x000D_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"2022-02-25T15:00:02.9473969+01:00",_x000D_
          "LastRefreshDate": "2021-11-24T14:35:02.547754+01:00",_x000D_
          "TotalRefreshCount": 7,_x000D_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"2022-02-25T15:00:02.9691371+01:00",_x000D_
          "LastRefreshDate": "2021-11-24T14:35:02.4250788+01:00",_x000D_
          "TotalRefreshCount": 8,_x000D_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"2022-02-25T15:00:02.9701254+01:00",_x000D_
          "LastRefreshDate": "2021-11-24T14:35:02.5228213+01:00",_x000D_
          "TotalRefreshCount": 9,_x000D_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"2022-02-25T15:00:02.9701254+01:00",_x000D_
          "LastRefreshDate": "2021-11-24T14:35:02.4859184+01:00",_x000D_
          "TotalRefreshCount": 9,_x000D_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"2022-02-25T15:00:02.9701254+01:00",_x000D_
          "LastRefreshDate": "2021-11-24T14:35:02.4909057+01:00",_x000D_
          "TotalRefreshCount": 9,_x000D_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"2022-02-25T15:00:02.9701254+01:00",_x000D_
          "LastRefreshDate": "2021-11-24T14:35:02.442035+01:00",_x000D_
          "TotalRefreshCount": 8,_x000D_
          "CustomInfo": {}_x000D_
        }_x000D_
      },_x000D_
      "7": {_x000D_
        "$type": "Inside.Core.Formula.Definition.DefinitionAC, Inside.Core.Formula",_x000D_
        "ID": 7,_x000D_
        "Results": [_x000D_
          [_x000D_
            475640.71_x000D_
          ]_x000D_
        ],_x000D_
        "Statistics": {_x000D_
          "CreationDate": "2022-02-25T15:00:02.9701254+01:00",_x000D_
          "LastRefreshDate": "2021-11-24T14:35:02.5278073+01:00",_x000D_
          "TotalRefreshCount": 9,_x000D_
          "CustomInfo": {}_x000D_
        }_x000D_
      },_x000D_
      "8": {_x000D_
        "$type": "Inside.Core.Formula.Definition.DefinitionAC, Inside.Core.Formula",_x000D_
        "ID": 8,_x000D_
        "Results": [_x000D_
          [_x000D_
            57001.890000000007_x000D_
          ]_x000D_
        ],_x000D_
        "Statistics": {_x000D_
          "CreationDate": "2022-02-25T15:00:02.9701254+01:00",_x000D_
          "LastRefreshDate": "2021-11-24T14:35:02.4799323+01:00",_x000D_
          "TotalRefreshCount": 9,_x000D_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"2022-02-25T15:00:02.9701254+01:00",_x000D_
          "LastRefreshDate": "2021-11-24T14:35:02.4978859+01:00",_x000D_
          "TotalRefreshCount": 9,_x000D_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"2022-02-25T15:00:02.9701254+01:00",_x000D_
          "LastRefreshDate": "2021-11-24T14:35:02.4480181+01:00",_x000D_
          "TotalRefreshCount": 8,_x000D_
          "CustomInfo": {}_x000D_
        }_x000D_
      },_x000D_
      "11": {_x000D_
        "$type": "Inside.Core.Formula.Definition.DefinitionAC, Inside.Core.Formula",_x000D_
        "ID": 11,_x000D_
        "Results": [_x000D_
          [_x000D_
            332929.44_x000D_
          ]_x000D_
        ],_x000D_
        "Statistics": {_x000D_
          "CreationDate": "2022-02-25T15:00:02.9701254+01:00",_x000D_
          "LastRefreshDate": "2021-11-24T14:35:02.5327922+01:00",_x000D_
          "TotalRefreshCount": 9,_x000D_
          "CustomInfo": {}_x000D_
        }_x000D_
      },_x000D_
      "12": {_x000D_
        "$type": "Inside.Core.Formula.Definition.DefinitionAC, Inside.Core.Formula",_x000D_
        "ID": 12,_x000D_
        "Results": [_x000D_
          [_x000D_
            82385.31_x000D_
          ]_x000D_
        ],_x000D_
        "Statistics": {_x000D_
          "CreationDate": "2022-02-25T15:00:02.9701254+01:00",_x000D_
          "LastRefreshDate": "2021-11-24T14:35:02.4749465+01:00",_x000D_
          "TotalRefreshCount": 9,_x000D_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"2022-02-25T15:00:02.9701254+01:00",_x000D_
          "LastRefreshDate": "2021-11-24T14:35:02.5038697+01:00",_x000D_
          "TotalRefreshCount": 7,_x000D_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"2022-02-25T15:00:02.9701254+01:00",_x000D_
          "LastRefreshDate": "2021-11-24T14:35:02.4530052+01:00",_x000D_
          "TotalRefreshCount": 7,_x000D_
          "CustomInfo": {}_x000D_
        }_x000D_
      },_x000D_
      "15": {_x000D_
        "$type": "Inside.Core.Formula.Definition.DefinitionAC, Inside.Core.Formula",_x000D_
        "ID": 15,_x000D_
        "Results": [_x000D_
          [_x000D_
            45277.67_x000D_
          ]_x000D_
        ],_x000D_
        "Statistics": {_x000D_
          "CreationDate": "2022-02-25T15:00:02.9701254+01:00",_x000D_
          "LastRefreshDate": "2021-11-24T14:35:02.5377798+01:00",_x000D_
          "TotalRefreshCount": 7,_x000D_
          "CustomInfo": {}_x000D_
        }_x000D_
      },_x000D_
      "16": {_x000D_
        "$type": "Inside.Core.Formula.Definition.DefinitionAC, Inside.Core.Formula",_x000D_
        "ID": 16,_x000D_
        "Results": [_x000D_
          [_x000D_
            28304.770000000004_x000D_
          ]_x000D_
        ],_x000D_
        "Statistics": {_x000D_
          "CreationDate": "2022-02-25T15:00:02.9701254+01:00",_x000D_
          "LastRefreshDate": "2021-11-24T14:35:02.4699598+01:00",_x000D_
          "TotalRefreshCount": 8,_x000D_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"2022-02-25T15:00:02.9701254+01:00",_x000D_
          "LastRefreshDate": "2021-11-24T14:35:02.4639773+01:00",_x000D_
          "TotalRefreshCount": 10,_x000D_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"2022-02-25T15:00:02.9701254+01:00",_x000D_
          "LastRefreshDate": "2021-11-24T14:35:02.5427665+01:00",_x000D_
          "TotalRefreshCount": 10,_x000D_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"2022-02-25T15:00:02.9701254+01:00",_x000D_
          "LastRefreshDate": "2021-11-24T14:35:02.4579918+01:00",_x000D_
          "TotalRefreshCount": 9,_x000D_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"2022-02-25T15:00:02.9701254+01:00",_x000D_
          "LastRefreshDate": "2021-11-24T14:35:02.5168351+01:00",_x000D_
          "TotalRefreshCount": 10,_x000D_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"2022-02-25T15:00:02.9701254+01:00",_x000D_
          "LastRefreshDate": "2022-02-25T15:06:59.5386764+01:00",_x000D_
          "TotalRefreshCount": 25,_x000D_
          "CustomInfo": {}_x000D_
        }_x000D_
      },_x000D_
      "22": {_x000D_
        "$type": "Inside.Core.Formula.Definition.DefinitionAC, Inside.Core.Formula",_x000D_
        "ID": 22,_x000D_
        "Results": [_x000D_
          [_x000D_
            204008.49_x000D_
          ]_x000D_
        ],_x000D_
        "Statistics": {_x000D_
          "CreationDate": "2022-02-25T15:00:02.9701254+01:00",_x000D_
          "LastRefreshDate": "2022-02-25T15:06:59.5502165+01:00",_x000D_
          "TotalRefreshCount": 25,_x000D_
          "CustomInfo": {}_x000D_
        }_x000D_
      },_x000D_
      "23": {_x000D_
        "$type": "Inside.Core.Formula.Definition.DefinitionAC, Inside.Core.Formula",_x000D_
        "ID": 23,_x000D_
        "Results": [_x000D_
          [_x000D_
            181546.02000000002_x000D_
          ]_x000D_
        ],_x000D_
        "Statistics": {_x000D_
          "CreationDate": "2022-02-25T15:00:02.9701254+01:00",_x000D_
          "LastRefreshDate": "2022-02-25T15:06:59.5417016+01:00",_x000D_
          "TotalRefreshCount": 25,_x000D_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"2022-02-25T15:00:02.9701254+01:00",_x000D_
          "LastRefreshDate": "2022-02-25T15:06:59.5436639+01:00",_x000D_
          "TotalRefreshCount": 25,_x000D_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"2022-02-25T15:00:02.9701254+01:00",_x000D_
          "LastRefreshDate": "2022-02-25T15:06:59.5472246+01:00",_x000D_
          "TotalRefreshCount": 25,_x000D_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"2022-02-25T15:00:02.9701254+01:00",_x000D_
          "LastRefreshDate": "2022-02-25T15:06:59.5611871+01:00",_x000D_
          "TotalRefreshCount": 25,_x000D_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"2022-02-25T15:00:02.9701254+01:00",_x000D_
          "LastRefreshDate": "2022-02-25T15:06:59.5552036+01:00",_x000D_
          "TotalRefreshCount": 25,_x000D_
          "CustomInfo": {}_x000D_
        }_x000D_
      },_x000D_
      "28": {_x000D_
        "$type": "Inside.Core.Formula.Definition.DefinitionAC, Inside.Core.Formula",_x000D_
        "ID": 28,_x000D_
        "Results": [_x000D_
          [_x000D_
            90086.64_x000D_
          ]_x000D_
        ],_x000D_
        "Statistics": {_x000D_
          "CreationDate": "2022-02-25T15:00:02.9701254+01:00",_x000D_
          "LastRefreshDate": "2022-02-25T15:06:59.5801382+01:00",_x000D_
          "TotalRefreshCount": 25,_x000D_
          "CustomInfo": {}_x000D_
        }_x000D_
      },_x000D_
      "29": {_x000D_
        "$type": "Inside.Core.Formula.Definition.DefinitionAC, Inside.Core.Formula",_x000D_
        "ID": 29,_x000D_
        "Results": [_x000D_
          [_x000D_
            93577.33_x000D_
          ]_x000D_
        ],_x000D_
        "Statistics": {_x000D_
          "CreationDate": "2022-02-25T15:00:02.9701254+01:00",_x000D_
          "LastRefreshDate": "2022-02-25T15:06:59.6040528+01:00",_x000D_
          "TotalRefreshCount": 25,_x000D_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"2022-02-25T15:00:02.9701254+01:00",_x000D_
          "LastRefreshDate": "2022-02-25T15:06:59.5851605+01:00",_x000D_
          "TotalRefreshCount": 25,_x000D_
          "CustomInfo": {}_x000D_
        }_x000D_
      },_x000D_
      "31": {_x000D_
        "$type": "Inside.Core.Formula.Definition.DefinitionAC, Inside.Core.Formula",_x000D_
        "ID": 31,_x000D_
        "Results": [_x000D_
          [_x000D_
            304311.76_x000D_
          ]_x000D_
        ],_x000D_
        "Statistics": {_x000D_
          "CreationDate": "2022-02-25T15:00:02.9701254+01:00",_x000D_
          "LastRefreshDate": "2022-02-25T15:06:59.6020467+01:00",_x000D_
          "TotalRefreshCount": 26,_x000D_
          "CustomInfo": {}_x000D_
        }_x000D_
      },_x000D_
      "32": {_x000D_
        "$type": "Inside.Core.Formula.Definition.DefinitionAC, Inside.Core.Formula",_x000D_
        "ID": 32,_x000D_
        "Results": [_x000D_
          [_x000D_
            262028.19_x000D_
          ]_x000D_
        ],_x000D_
        "Statistics": {_x000D_
          "CreationDate": "2022-02-25T15:00:02.9701254+01:00",_x000D_
          "LastRefreshDate": "2022-02-25T15:06:59.5831287+01:00",_x000D_
          "TotalRefreshCount": 26,_x000D_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"2022-02-25T15:00:02.9701254+01:00",_x000D_
          "LastRefreshDate": "2022-02-25T15:06:59.5771454+01:00",_x000D_
          "TotalRefreshCount": 26,_x000D_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"2022-02-25T15:00:02.9701254+01:00",_x000D_
          "LastRefreshDate": "2022-02-25T15:06:59.57515+01:00",_x000D_
          "TotalRefreshCount": 26,_x000D_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"2022-02-25T15:00:02.9701254+01:00",_x000D_
          "LastRefreshDate": "2022-02-25T15:06:59.5532414+01:00",_x000D_
          "TotalRefreshCount": 25,_x000D_
          "CustomInfo": {}_x000D_
        }_x000D_
      },_x000D_
      "36": {_x000D_
        "$type": "Inside.Core.Formula.Definition.DefinitionAC, Inside.Core.Formula",_x000D_
        "ID": 36,_x000D_
        "Results": [_x000D_
          [_x000D_
            171011.33999999997_x000D_
          ]_x000D_
        ],_x000D_
        "Statistics": {_x000D_
          "CreationDate": "2022-02-25T15:00:02.9701254+01:00",_x000D_
          "LastRefreshDate": "2022-02-25T15:06:59.5581966+01:00",_x000D_
          "TotalRefreshCount": 25,_x000D_
          "CustomInfo": {}_x000D_
        }_x000D_
      },_x000D_
      "37": {_x000D_
        "$type": "Inside.Core.Formula.Definition.DefinitionAC, Inside.Core.Formula",_x000D_
        "ID": 37,_x000D_
        "Results": [_x000D_
          [_x000D_
            161104.96999999997_x000D_
          ]_x000D_
        ],_x000D_
        "Statistics": {_x000D_
          "CreationDate": "2022-02-25T15:00:02.9701254+01:00",_x000D_
          "LastRefreshDate": "2022-02-25T15:06:59.5721597+01:00",_x000D_
          "TotalRefreshCount": 25,_x000D_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"2022-02-25T15:00:02.9701254+01:00",_x000D_
          "LastRefreshDate": "2022-02-25T15:06:59.5641801+01:00",_x000D_
          "TotalRefreshCount": 25,_x000D_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"2022-02-25T15:00:02.9701254+01:00",_x000D_
          "LastRefreshDate": "2022-02-25T15:06:59.5661744+01:00",_x000D_
          "TotalRefreshCount": 25,_x000D_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"2022-02-25T15:00:02.9701254+01:00",_x000D_
          "LastRefreshDate": "2022-02-25T15:06:59.5691661+01:00",_x000D_
          "TotalRefreshCount": 26,_x000D_
          "CustomInfo": {}_x000D_
        }_x000D_
      }_x000D_
    },_x000D_
    "LastID": 40_x000D_
  }_x000D_
}</t>
  </si>
  <si>
    <t xml:space="preserve">{_x000D_
  "Formulas": {_x000D_
    "=RIK_AC(\"INF54__;INF03@E=1,S=5,G=0,T=0,P=0:@R=A,S=13,V={0}:R=B,S=1,V={1}:R=C,S=14,V={2}:R=D,S=37,V={3}:R=E,S=22,V={4}:\";$D$6;$K$6;$F$6;$B15;E$13)": 1,_x000D_
    "=RIK_AC(\"INF54__;INF03@E=1,S=5,G=0,T=0,P=0:@R=A,S=13,V={0}:R=B,S=1,V={1}:R=C,S=14,V={2}:R=D,S=37,V={3}:R=E,S=22,V={4}:\";$D$6;$K$6;$F$6;$B15;F$13)": 2,_x000D_
    "=RIK_AC(\"INF54__;INF03@E=1,S=5,G=0,T=0,P=0:@R=A,S=13,V={0}:R=B,S=1,V={1}:R=C,S=14,V={2}:R=D,S=37,V={3}:R=E,S=22,V={4}:\";$D$6;$K$6;$F$6;$B15;G$13)": 3,_x000D_
    "=RIK_AC(\"INF54__;INF03@E=1,S=5,G=0,T=0,P=0:@R=A,S=13,V={0}:R=B,S=1,V={1}:R=C,S=14,V={2}:R=D,S=37,V={3}:R=E,S=22,V={4}:\";$D$6;$K$6;$F$6;$B15;H$13)": 4,_x000D_
    "=RIK_AC(\"INF54__;INF03@E=1,S=5,G=0,T=0,P=0:@R=A,S=13,V={0}:R=B,S=1,V={1}:R=C,S=14,V={2}:R=D,S=37,V={3}:R=E,S=22,V={4}:\";$D$6;$K$6;$F$6;$B15;I$13)": 5,_x000D_
    "=RIK_AC(\"INF54__;INF03@E=1,S=5,G=0,T=0,P=0:@R=A,S=13,V={0}:R=B,S=1,V={1}:R=C,S=14,V={2}:R=D,S=37,V={3}:R=E,S=22,V={4}:\";$D$6;$K$6;$F$6;$B16;E$13)": 6,_x000D_
    "=RIK_AC(\"INF54__;INF03@E=1,S=5,G=0,T=0,P=0:@R=A,S=13,V={0}:R=B,S=1,V={1}:R=C,S=14,V={2}:R=D,S=37,V={3}:R=E,S=22,V={4}:\";$D$6;$K$6;$F$6;$B16;F$13)": 7,_x000D_
    "=RIK_AC(\"INF54__;INF03@E=1,S=5,G=0,T=0,P=0:@R=A,S=13,V={0}:R=B,S=1,V={1}:R=C,S=14,V={2}:R=D,S=37,V={3}:R=E,S=22,V={4}:\";$D$6;$K$6;$F$6;$B16;G$13)": 8,_x000D_
    "=RIK_AC(\"INF54__;INF03@E=1,S=5,G=0,T=0,P=0:@R=A,S=13,V={0}:R=B,S=1,V={1}:R=C,S=14,V={2}:R=D,S=37,V={3}:R=E,S=22,V={4}:\";$D$6;$K$6;$F$6;$B16;H$13)": 9,_x000D_
    "=RIK_AC(\"INF54__;INF03@E=1,S=5,G=0,T=0,P=0:@R=A,S=13,V={0}:R=B,S=1,V={1}:R=C,S=14,V={2}:R=D,S=37,V={3}:R=E,S=22,V={4}:\";$D$6;$K$6;$F$6;$B16;I$13)": 10,_x000D_
    "=RIK_AC(\"INF54__;INF03@E=1,S=5,G=0,T=0,P=0:@R=A,S=13,V={0}:R=B,S=1,V={1}:R=C,S=14,V={2}:R=D,S=37,V={3}:R=E,S=22,V={4}:\";$D$6;$K$6;$F$6;$B17;E$13)": 11,_x000D_
    "=RIK_AC(\"INF54__;INF03@E=1,S=5,G=0,T=0,P=0:@R=A,S=13,V={0}:R=B,S=1,V={1}:R=C,S=14,V={2}:R=D,S=37,V={3}:R=E,S=22,V={4}:\";$D$6;$K$6;$F$6;$B17;F$13)": 12,_x000D_
    "=RIK_AC(\"INF54__;INF03@E=1,S=5,G=0,T=0,P=0:@R=A,S=13,V={0}:R=B,S=1,V={1}:R=C,S=14,V={2}:R=D,S=37,V={3}:R=E,S=22,V={4}:\";$D$6;$K$6;$F$6;$B17;G$13)": 13,_x000D_
    "=RIK_AC(\"INF54__;INF03@E=1,S=5,G=0,T=0,P=0:@R=A,S=13,V={0}:R=B,S=1,V={1}:R=C,S=14,V={2}:R=D,S=37,V={3}:R=E,S=22,V={4}:\";$D$6;$K$6;$F$6;$B17;H$13)": 14,_x000D_
    "=RIK_AC(\"INF54__;INF03@E=1,S=5,G=0,T=0,P=0:@R=A,S=13,V={0}:R=B,S=1,V={1}:R=C,S=14,V={2}:R=D,S=37,V={3}:R=E,S=22,V={4}:\";$D$6;$K$6;$F$6;$B17;I$13)": 15,_x000D_
    "=RIK_AC(\"INF54__;INF03@E=1,S=5,G=0,T=0,P=0:@R=A,S=13,V={0}:R=B,S=1,V={1}:R=C,S=14,V={2}:R=D,S=37,V={3}:R=E,S=22,V={4}:\";$D$6;$K$6;$F$6;$B18;E$13)": 16,_x000D_
    "=RIK_AC(\"INF54__;INF03@E=1,S=5,G=0,T=0,P=0:@R=A,S=13,V={0}:R=B,S=1,V={1}:R=C,S=14,V={2}:R=D,S=37,V={3}:R=E,S=22,V={4}:\";$D$6;$K$6;$F$6;$B18;F$13)": 17,_x000D_
    "=RIK_AC(\"INF54__;INF03@E=1,S=5,G=0,T=0,P=0:@R=A,S=13,V={0}:R=B,S=1,V={1}:R=C,S=14,V={2}:R=D,S=37,V={3}:R=E,S=22,V={4}:\";$D$6;$K$6;$F$6;$B18;G$13)": 18,_x000D_
    "=RIK_AC(\"INF54__;INF03@E=1,S=5,G=0,T=0,P=0:@R=A,S=13,V={0}:R=B,S=1,V={1}:R=C,S=14,V={2}:R=D,S=37,V={3}:R=E,S=22,V={4}:\";$D$6;$K$6;$F$6;$B18;H$13)": 19,_x000D_
    "=RIK_AC(\"INF54__;INF03@E=1,S=5,G=0,T=0,P=0:@R=A,S=13,V={0}:R=B,S=1,V={1}:R=C,S=14,V={2}:R=D,S=37,V={3}:R=E,S=22,V={4}:\";$D$6;$K$6;$F$6;$B18;I$13)": 20,_x000D_
    "=RIK_AC(\"INF54__;INF03@E=1,S=5,G=0,T=0,P=0:@R=A,S=13,V={0}:R=B,S=1,V={1}:R=C,S=14,V={2}:R=D,S=37,V={3}:R=E,S=22,V={4}:\";$D$6;$K$6;$F$6;$B19;E$13)": 21,_x000D_
    "=RIK_AC(\"INF54__;INF03@E=1,S=5,G=0,T=0,P=0:@R=A,S=13,V={0}:R=B,S=1,V={1}:R=C,S=14,V={2}:R=D,S=37,V={3}:R=E,S=22,V={4}:\";$D$6;$K$6;$F$6;$B19;F$13)": 22,_x000D_
    "=RIK_AC(\"INF54__;INF03@E=1,S=5,G=0,T=0,P=0:@R=A,S=13,V={0}:R=B,S=1,V={1}:R=C,S=14,V={2}:R=D,S=37,V={3}:R=E,S=22,V={4}:\";$D$6;$K$6;$F$6;$B19;G$13)": 23,_x000D_
    "=RIK_AC(\"INF54__;INF03@E=1,S=5,G=0,T=0,P=0:@R=A,S=13,V={0}:R=B,S=1,V={1}:R=C,S=14,V={2}:R=D,S=37,V={3}:R=E,S=22,V={4}:\";$D$6;$K$6;$F$6;$B19;H$13)": 24,_x000D_
    "=RIK_AC(\"INF54__;INF03@E=1,S=5,G=0,T=0,P=0:@R=A,S=13,V={0}:R=B,S=1,V={1}:R=C,S=14,V={2}:R=D,S=37,V={3}:R=E,S=22,V={4}:\";$D$6;$K$6;$F$6;$B19;I$13)": 25,_x000D_
    "=RIK_AC(\"INF54__;INF03@E=1,S=5,G=0,T=0,P=0:@R=A,S=13,V={0}:R=B,S=1,V={1}:R=C,S=14,V={2}:R=D,S=37,V={3}:R=E,S=22,V={4}:\";$D$6;$K$6;$F$6;$B20;E$13)": 26,_x000D_
    "=RIK_AC(\"INF54__;INF03@E=1,S=5,G=0,T=0,P=0:@R=A,S=13,V={0}:R=B,S=1,V={1}:R=C,S=14,V={2}:R=D,S=37,V={3}:R=E,S=22,V={4}:\";$D$6;$K$6;$F$6;$B20;F$13)": 27,_x000D_
    "=RIK_AC(\"INF54__;INF03@E=1,S=5,G=0,T=0,P=0:@R=A,S=13,V={0}:R=B,S=1,V={1}:R=C,S=14,V={2}:R=D,S=37,V={3}:R=E,S=22,V={4}:\";$D$6;$K$6;$F$6;$B20;G$13)": 28,_x000D_
    "=RIK_AC(\"INF54__;INF03@E=1,S=5,G=0,T=0,P=0:@R=A,S=13,V={0}:R=B,S=1,V={1}:R=C,S=14,V={2}:R=D,S=37,V={3}:R=E,S=22,V={4}:\";$D$6;$K$6;$F$6;$B20;H$13)": 29,_x000D_
    "=RIK_AC(\"INF54__;INF03@E=1,S=5,G=0,T=0,P=0:@R=A,S=13,V={0}:R=B,S=1,V={1}:R=C,S=14,V={2}:R=D,S=37,V={3}:R=E,S=22,V={4}:\";$D$6;$K$6;$F$6;$B20;I$13)": 30,_x000D_
    "=RIK_AC(\"INF54__;INF03@E=1,S=5,G=0,T=0,P=0:@R=A,S=13,V={0}:R=B,S=1,V={1}:R=C,S=14,V={2}:R=D,S=37,V={3}:R=E,S=22,V={4}:\";$D$6;$K$6;$F$6;$B21;E$13)": 31,_x000D_
    "=RIK_AC(\"INF54__;INF03@E=1,S=5,G=0,T=0,P=0:@R=A,S=13,V={0}:R=B,S=1,V={1}:R=C,S=14,V={2}:R=D,S=37,V={3}:R=E,S=22,V={4}:\";$D$6;$K$6;$F$6;$B21;F$13)": 32,_x000D_
    "=RIK_AC(\"INF54__;INF03@E=1,S=5,G=0,T=0,P=0:@R=A,S=13,V={0}:R=B,S=1,V={1}:R=C,S=14,V={2}:R=D,S=37,V={3}:R=E,S=22,V={4}:\";$D$6;$K$6;$F$6;$B21;G$13)": 33,_x000D_
    "=RIK_AC(\"INF54__;INF03@E=1,S=5,G=0,T=0,P=0:@R=A,S=13,V={0}:R=B,S=1,V={1}:R=C,S=14,V={2}:R=D,S=37,V={3}:R=E,S=22,V={4}:\";$D$6;$K$6;$F$6;$B21;H$13)": 34,_x000D_
    "=RIK_AC(\"INF54__;INF03@E=1,S=5,G=0,T=0,P=0:@R=A,S=13,V={0}:R=B,S=1,V={1}:R=C,S=14,V={2}:R=D,S=37,V={3}:R=E,S=22,V={4}:\";$D$6;$K$6;$F$6;$B21;I$13)": 35,_x000D_
    "=RIK_AC(\"INF54__;INF03@E=1,S=5,G=0,T=0,P=0:@R=A,S=13,V={0}:R=B,S=1,V={1}:R=C,S=14,V={2}:R=D,S=37,V={3}:R=E,S=22,V={4}:\";$D$6;$K$6;$F$6;$B22;E$13)": 36,_x000D_
    "=RIK_AC(\"INF54__;INF03@E=1,S=5,G=0,T=0,P=0:@R=A,S=13,V={0}:R=B,S=1,V={1}:R=C,S=14,V={2}:R=D,S=37,V={3}:R=E,S=22,V={4}:\";$D$6;$K$6;$F$6;$B22;F$13)": 37,_x000D_
    "=RIK_AC(\"INF54__;INF03@E=1,S=5,G=0,T=0,P=0:@R=A,S=13,V={0}:R=B,S=1,V={1}:R=C,S=14,V={2}:R=D,S=37,V={3}:R=E,S=22,V={4}:\";$D$6;$K$6;$F$6;$B22;G$13)": 38,_x000D_
    "=RIK_AC(\"INF54__;INF03@E=1,S=5,G=0,T=0,P=0:@R=A,S=13,V={0}:R=B,S=1,V={1}:R=C,S=14,V={2}:R=D,S=37,V={3}:R=E,S=22,V={4}:\";$D$6;$K$6;$F$6;$B22;H$13)": 39,_x000D_
    "=RIK_AC(\"INF54__;INF03@E=1,S=5,G=0,T=0,P=0:@R=A,S=13,V={0}:R=B,S=1,V={1}:R=C,S=14,V={2}:R=D,S=37,V={3}:R=E,S=22,V={4}:\";$D$6;$K$6;$F$6;$B22;I$13)": 40,_x000D_
    "=RIK_AC(\"INF54__;INF03@E=1,S=5,G=0,T=0,P=0:@R=A,S=13,V={0}:R=B,S=1,V={1}:R=C,S=14,V={2}:R=D,S=37,V={3}:R=E,S=22,V={4}:\";$D$6;$K$6;$F$6;$B23;E$13)": 41,_x000D_
    "=RIK_AC(\"INF54__;INF03@E=1,S=5,G=0,T=0,P=0:@R=A,S=13,V={0}:R=B,S=1,V={1}:R=C,S=14,V={2}:R=D,S=37,V={3}:R=E,S=22,V={4}:\";$D$6;$K$6;$F$6;$B23;F$13)": 42,_x000D_
    "=RIK_AC(\"INF54__;INF03@E=1,S=5,G=0,T=0,P=0:@R=A,S=13,V={0}:R=B,S=1,V={1}:R=C,S=14,V={2}:R=D,S=37,V={3}:R=E,S=22,V={4}:\";$D$6;$K$6;$F$6;$B23;G$13)": 43,_x000D_
    "=RIK_AC(\"INF54__;INF03@E=1,S=5,G=0,T=0,P=0:@R=A,S=13,V={0}:R=B,S=1,V={1}:R=C,S=14,V={2}:R=D,S=37,V={3}:R=E,S=22,V={4}:\";$D$6;$K$6;$F$6;$B23;H$13)": 44,_x000D_
    "=RIK_AC(\"INF54__;INF03@E=1,S=5,G=0,T=0,P=0:@R=A,S=13,V={0}:R=B,S=1,V={1}:R=C,S=14,V={2}:R=D,S=37,V={3}:R=E,S=22,V={4}:\";$D$6;$K$6;$F$6;$B23;I$13)": 45,_x000D_
    "=RIK_AC(\"INF54__;INF03@E=1,S=5,G=0,T=0,P=0:@R=A,S=13,V={0}:R=B,S=1,V={1}:R=C,S=14,V={2}:R=D,S=37,V={3}:R=E,S=22,V={4}:\";$D$6;$K$6;$F$6;$B24;E$13)": 46,_x000D_
    "=RIK_AC(\"INF54__;INF03@E=1,S=5,G=0,T=0,P=0:@R=A,S=13,V={0}:R=B,S=1,V={1}:R=C,S=14,V={2}:R=D,S=37,V={3}:R=E,S=22,V={4}:\";$D$6;$K$6;$F$6;$B24;F$13)": 47,_x000D_
    "=RIK_AC(\"INF54__;INF03@E=1,S=5,G=0,T=0,P=0:@R=A,S=13,V={0}:R=B,S=1,V={1}:R=C,S=14,V={2}:R=D,S=37,V={3}:R=E,S=22,V={4}:\";$D$6;$K$6;$F$6;$B24;G$13)": 48,_x000D_
    "=RIK_AC(\"INF54__;INF03@E=1,S=5,G=0,T=0,P=0:@R=A,S=13,V={0}:R=B,S=1,V={1}:R=C,S=14,V={2}:R=D,S=37,V={3}:R=E,S=22,V={4}:\";$D$6;$K$6;$F$6;$B24;H$13)": 49,_x000D_
    "=RIK_AC(\"INF54__;INF03@E=1,S=5,G=0,T=0,P=0:@R=A,S=13,V={0}:R=B,S=1,V={1}:R=C,S=14,V={2}:R=D,S=37,V={3}:R=E,S=22,V={4}:\";$D$6;$K$6;$F$6;$B24;I$13)": 50,_x000D_
    "=RIK_AC(\"INF54__;INF03@E=1,S=5,G=0,T=0,P=0:@R=A,S=13,V={0}:R=B,S=1,V={1}:R=C,S=14,V={2}:R=D,S=36,V={3}:R=E,S=37,V={4}:\";$D$6;$K$6;$F$6;E$33;$B34)": 51,_x000D_
    "=RIK_AC(\"INF54__;INF03@E=1,S=5,G=0,T=0,P=0:@R=A,S=13,V={0}:R=B,S=1,V={1}:R=C,S=14,V={2}:R=D,S=36,V={3}:R=E,S=37,V={4}:\";$D$6;$K$6;$F$6;F$33;$B34)": 52,_x000D_
    "=RIK_AC(\"INF54__;INF03@E=1,S=5,G=0,T=0,P=0:@R=A,S=13,V={0}:R=B,S=1,V={1}:R=C,S=14,V={2}:R=D,S=36,V={3}:R=E,S=37,V={4}:\";$D$6;$K$6;$F$6;E$33;$B35)": 53,_x000D_
    "=RIK_AC(\"INF54__;INF03@E=1,S=5,G=0,T=0,P=0:@R=A,S=13,V={0}:R=B,S=1,V={1}:R=C,S=14,V={2}:R=D,S=36,V={3}:R=E,S=37,V={4}:\";$D$6;$K$6;$F$6;F$33;$B35)": 54,_x000D_
    "=RIK_AC(\"INF54__;INF03@E=1,S=5,G=0,T=0,P=0:@R=A,S=13,V={0}:R=B,S=1,V={1}:R=C,S=14,V={2}:R=D,S=36,V={3}:R=E,S=37,V={4}:\";$D$6;$K$6;$F$6;E$33;$B36)": 55,_x000D_
    "=RIK_AC(\"INF54__;INF03@E=1,S=5,G=0,T=0,P=0:@R=A,S=13,V={0}:R=B,S=1,V={1}:R=C,S=14,V={2}:R=D,S=36,V={3}:R=E,S=37,V={4}:\";$D$6;$K$6;$F$6;F$33;$B36)": 56,_x000D_
    "=RIK_AC(\"INF54__;INF03@E=1,S=5,G=0,T=0,P=0:@R=A,S=13,V={0}:R=B,S=1,V={1}:R=C,S=14,V={2}:R=D,S=36,V={3}:R=E,S=37,V={4}:\";$D$6;$K$6;$F$6;E$33;$B37)": 57,_x000D_
    "=RIK_AC(\"INF54__;INF03@E=1,S=5,G=0,T=0,P=0:@R=A,S=13,V={0}:R=B,S=1,V={1}:R=C,S=14,V={2}:R=D,S=36,V={3}:R=E,S=37,V={4}:\";$D$6;$K$6;$F$6;F$33;$B37)": 58,_x000D_
    "=RIK_AC(\"INF54__;INF03@E=1,S=5,G=0,T=0,P=0:@R=A,S=13,V={0}:R=B,S=1,V={1}:R=C,S=14,V={2}:R=D,S=36,V={3}:R=E,S=37,V={4}:\";$D$6;$K$6;$F$6;E$33;$B38)": 59,_x000D_
    "=RIK_AC(\"INF54__;INF03@E=1,S=5,G=0,T=0,P=0:@R=A,S=13,V={0}:R=B,S=1,V={1}:R=C,S=14,V={2}:R=D,S=36,V={3}:R=E,S=37,V={4}:\";$D$6;$K$6;$F$6;F$33;$B38)": 60,_x000D_
    "=RIK_AC(\"INF54__;INF03@E=1,S=5,G=0,T=0,P=0:@R=A,S=13,V={0}:R=B,S=1,V={1}:R=C,S=14,V={2}:R=D,S=36,V={3}:R=E,S=37,V={4}:\";$D$6;$K$6;$F$6;E$33;$B39)": 61,_x000D_
    "=RIK_AC(\"INF54__;INF03@E=1,S=5,G=0,T=0,P=0:@R=A,S=13,V={0}:R=B,S=1,V={1}:R=C,S=14,V={2}:R=D,S=36,V={3}:R=E,S=37,V={4}:\";$D$6;$K$6;$F$6;F$33;$B39)": 62,_x000D_
    "=RIK_AC(\"INF54__;INF03@E=1,S=5,G=0,T=0,P=0:@R=A,S=13,V={0}:R=B,S=1,V={1}:R=C,S=14,V={2}:R=D,S=36,V={3}:R=E,S=37,V={4}:\";$D$6;$K$6;$F$6;E$33;$B40)": 63,_x000D_
    "=RIK_AC(\"INF54__;INF03@E=1,S=5,G=0,T=0,P=0:@R=A,S=13,V={0}:R=B,S=1,V={1}:R=C,S=14,V={2}:R=D,S=36,V={3}:R=E,S=37,V={4}:\";$D$6;$K$6;$F$6;F$33;$B40)": 64,_x000D_
    "=RIK_AC(\"INF54__;INF03@E=1,S=5,G=0,T=0,P=0:@R=A,S=13,V={0}:R=B,S=1,V={1}:R=C,S=14,V={2}:R=D,S=36,V={3}:R=E,S=37,V={4}:\";$D$6;$K$6;$F$6;E$33;$B41)": 65,_x000D_
    "=RIK_AC(\"INF54__;INF03@E=1,S=5,G=0,T=0,P=0:@R=A,S=13,V={0}:R=B,S=1,V={1}:R=C,S=14,V={2}:R=D,S=36,V={3}:R=E,S=37,V={4}:\";$D$6;$K$6;$F$6;F$33;$B41)": 66,_x000D_
    "=RIK_AC(\"INF54__;INF03@E=1,S=5,G=0,T=0,P=0:@R=A,S=13,V={0}:R=B,S=1,V={1}:R=C,S=14,V={2}:R=D,S=36,V={3}:R=E,S=37,V={4}:\";$D$6;$K$6;$F$6;E$33;$B42)": 67,_x000D_
    "=RIK_AC(\"INF54__;INF03@E=1,S=5,G=0,T=0,P=0:@R=A,S=13,V={0}:R=B,S=1,V={1}:R=C,S=14,V={2}:R=D,S=36,V={3}:R=E,S=37,V={4}:\";$D$6;$K$6;$F$6;F$33;$B42)": 68,_x000D_
    "=RIK_AC(\"INF54__;INF03@E=1,S=5,G=0,T=0,P=0:@R=A,S=13,V={0}:R=B,S=1,V={1}:R=C,S=14,V={2}:R=D,S=36,V={3}:R=E,S=37,V={4}:\";$D$6;$K$6;$F$6;E$33;$B43)": 69,_x000D_
    "=RIK_AC(\"INF54__;INF03@E=1,S=5,G=0,T=0,P=0:@R=A,S=13,V={0}:R=B,S=1,V={1}:R=C,S=14,V={2}:R=D,S=36,V={3}:R=E,S=37,V={4}:\";$D$6;$K$6;$F$6;F$33;$B43)": 70_x000D_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"2022-02-25T15:07:08.5458127+01:00",_x000D_
          "LastRefreshDate": "2022-02-25T15:07:25.6887942+01:00",_x000D_
          "TotalRefreshCount": 27,_x000D_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"2022-02-25T15:07:08.5458127+01:00",_x000D_
          "LastRefreshDate": "2022-02-25T15:07:25.6868449+01:00",_x000D_
          "TotalRefreshCount": 27,_x000D_
          "CustomInfo": {}_x000D_
        }_x000D_
      },_x000D_
      "3": {_x000D_
        "$type": "Inside.Core.Formula.Definition.DefinitionAC, Inside.Core.Formula",_x000D_
        "ID": 3,_x000D_
        "Results": [_x000D_
          [_x000D_
            2.0_x000D_
          ]_x000D_
        ],_x000D_
        "Statistics": {_x000D_
          "CreationDate": "2022-02-25T15:07:08.5458127+01:00",_x000D_
          "LastRefreshDate": "2022-02-25T15:07:25.6838079+01:00",_x000D_
          "TotalRefreshCount": 27,_x000D_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"2022-02-25T15:07:08.5458127+01:00",_x000D_
          "LastRefreshDate": "2022-02-25T15:07:25.681812+01:00",_x000D_
          "TotalRefreshCount": 27,_x000D_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"2022-02-25T15:07:08.5467645+01:00",_x000D_
          "LastRefreshDate": "2022-02-25T15:07:25.678821+01:00",_x000D_
          "TotalRefreshCount": 27,_x000D_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"2022-02-25T15:07:08.5467645+01:00",_x000D_
          "LastRefreshDate": "2022-02-25T15:07:25.6748738+01:00",_x000D_
          "TotalRefreshCount": 26,_x000D_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"2022-02-25T15:07:08.5467645+01:00",_x000D_
          "LastRefreshDate": "2022-02-25T15:07:25.6728742+01:00",_x000D_
          "TotalRefreshCount": 26,_x000D_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"2022-02-25T15:07:08.5467645+01:00",_x000D_
          "LastRefreshDate": "2022-02-25T15:07:25.6708727+01:00",_x000D_
          "TotalRefreshCount": 26,_x000D_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"2022-02-25T15:07:08.5467645+01:00",_x000D_
          "LastRefreshDate": "2022-02-25T15:07:25.6678501+01:00",_x000D_
          "TotalRefreshCount": 26,_x000D_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"2022-02-25T15:07:08.5467645+01:00",_x000D_
          "LastRefreshDate": "2022-02-25T15:07:25.6658555+01:00",_x000D_
          "TotalRefreshCount": 26,_x000D_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"2022-02-25T15:07:08.5467645+01:00",_x000D_
          "LastRefreshDate": "2022-02-25T15:07:25.6618679+01:00",_x000D_
          "TotalRefreshCount": 27,_x000D_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"2022-02-25T15:07:08.5467645+01:00",_x000D_
          "LastRefreshDate": "2022-02-25T15:07:25.6499004+01:00",_x000D_
          "TotalRefreshCount": 27,_x000D_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"2022-02-25T15:07:08.5467645+01:00",_x000D_
          "LastRefreshDate": "2022-02-25T15:07:25.6449142+01:00",_x000D_
          "TotalRefreshCount": 27,_x000D_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"2022-02-25T15:07:08.5467645+01:00",_x000D_
          "LastRefreshDate": "2022-02-25T15:07:25.6419193+01:00",_x000D_
          "TotalRefreshCount": 27,_x000D_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"2022-02-25T15:07:08.5467645+01:00",_x000D_
          "LastRefreshDate": "2022-02-25T15:07:25.6399246+01:00",_x000D_
          "TotalRefreshCount": 27,_x000D_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"2022-02-25T15:07:08.5467645+01:00",_x000D_
          "LastRefreshDate": "2022-02-25T15:07:25.6369326+01:00",_x000D_
          "TotalRefreshCount": 27,_x000D_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"2022-02-25T15:07:08.5467645+01:00",_x000D_
          "LastRefreshDate": "2022-02-25T15:07:25.6339414+01:00",_x000D_
          "TotalRefreshCount": 27,_x000D_
          "CustomInfo": {}_x000D_
        }_x000D_
      },_x000D_
      "18": {_x000D_
        "$type": "Inside.Core.Formula.Definition.DefinitionAC, Inside.Core.Formula",_x000D_
        "ID": 18,_x000D_
        "Results": [_x000D_
          [_x000D_
            5.0_x000D_
          ]_x000D_
        ],_x000D_
        "Statistics": {_x000D_
          "CreationDate": "2022-02-25T15:07:08.5467645+01:00",_x000D_
          "LastRefreshDate": "2022-02-25T15:07:25.6319466+01:00",_x000D_
          "TotalRefreshCount": 27,_x000D_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"2022-02-25T15:07:08.5467645+01:00",_x000D_
          "LastRefreshDate": "2022-02-25T15:07:25.6281621+01:00",_x000D_
          "TotalRefreshCount": 27,_x000D_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"2022-02-25T15:07:08.5467645+01:00",_x000D_
          "LastRefreshDate": "2022-02-25T15:07:25.6251698+01:00",_x000D_
          "TotalRefreshCount": 27,_x000D_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"2022-02-25T15:07:08.5467645+01:00",_x000D_
          "LastRefreshDate": "2022-02-25T15:07:25.6221754+01:00",_x000D_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1.0_x000D_
          ]_x000D_
        ],_x000D_
        "Statistics": {_x000D_
          "CreationDate": "2022-02-25T15:07:08.5467645+01:00",_x000D_
          "LastRefreshDate": "2022-02-25T15:07:25.6201807+01:00",_x000D_
          "TotalRefreshCount": 27,_x000D_
          "CustomInfo": {}_x000D_
        }_x000D_
      },_x000D_
      "23": {_x000D_
        "$type": "Inside.Core.Formula.Definition.DefinitionAC, Inside.Core.Formula",_x000D_
        "ID": 23,_x000D_
        "Results": [_x000D_
          [_x000D_
            5.0_x000D_
          ]_x000D_
        ],_x000D_
        "Statistics": {_x000D_
          "CreationDate": "2022-02-25T15:07:08.5467645+01:00",_x000D_
          "LastRefreshDate": "2022-02-25T15:07:25.6171888+01:00",_x000D_
          "TotalRefreshCount": 27,_x000D_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"2022-02-25T15:07:08.5477623+01:00",_x000D_
          "LastRefreshDate": "2022-02-25T15:07:25.6144643+01:00",_x000D_
          "TotalRefreshCount": 27,_x000D_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"2022-02-25T15:07:08.5477623+01:00",_x000D_
          "LastRefreshDate": "2022-02-25T15:07:25.6112044+01:00",_x000D_
          "TotalRefreshCount": 27,_x000D_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"2022-02-25T15:07:08.5477623+01:00",_x000D_
          "LastRefreshDate": "2022-02-25T15:07:25.6082125+01:00",_x000D_
          "TotalRefreshCount": 26,_x000D_
          "CustomInfo": {}_x000D_
        }_x000D_
      },_x000D_
      "27": {_x000D_
        "$type": "Inside.Core.Formula.Definition.DefinitionAC, Inside.Core.Formula",_x000D_
        "ID": 27,_x000D_
        "Results": [_x000D_
          [_x000D_
            3.0_x000D_
          ]_x000D_
        ],_x000D_
        "Statistics": {_x000D_
          "CreationDate": "2022-02-25T15:07:08.5477623+01:00",_x000D_
          "LastRefreshDate": "2022-02-25T15:07:25.6062177+01:00",_x000D_
          "TotalRefreshCount": 26,_x000D_
          "CustomInfo": {}_x000D_
        }_x000D_
      },_x000D_
      "28": {_x000D_
        "$type": "Inside.Core.Formula.Definition.DefinitionAC, Inside.Core.Formula",_x000D_
        "ID": 28,_x000D_
        "Results": [_x000D_
          [_x000D_
            4.0_x000D_
          ]_x000D_
        ],_x000D_
        "Statistics": {_x000D_
          "CreationDate": "2022-02-25T15:07:08.5477623+01:00",_x000D_
          "LastRefreshDate": "2022-02-25T15:07:25.6032258+01:00",_x000D_
          "TotalRefreshCount": 26,_x000D_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"2022-02-25T15:07:08.5477623+01:00",_x000D_
          "LastRefreshDate": "2022-02-25T15:07:25.6002337+01:00",_x000D_
          "TotalRefreshCount": 26,_x000D_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"2022-02-25T15:07:08.5477623+01:00",_x000D_
          "LastRefreshDate": "2022-02-25T15:07:25.5972428+01:00",_x000D_
          "TotalRefreshCount": 26,_x000D_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"2022-02-25T15:07:08.5477623+01:00",_x000D_
          "LastRefreshDate": "2022-02-25T15:07:25.5936415+01:00",_x000D_
          "TotalRefreshCount": 26,_x000D_
          "CustomInfo": {}_x000D_
        }_x000D_
      },_x000D_
      "32": {_x000D_
        "$type": "Inside.Core.Formula.Definition.DefinitionAC, Inside.Core.Formula",_x000D_
        "ID": 32,_x000D_
        "Results": [_x000D_
          [_x000D_
            1.0_x000D_
          ]_x000D_
        ],_x000D_
        "Statistics": {_x000D_
          "CreationDate": "2022-02-25T15:07:08.5477623+01:00",_x000D_
          "LastRefreshDate": "2022-02-25T15:07:25.5915543+01:00",_x000D_
          "TotalRefreshCount": 26,_x000D_
          "CustomInfo": {}_x000D_
        }_x000D_
      },_x000D_
      "33": {_x000D_
        "$type": "Inside.Core.Formula.Definition.DefinitionAC, Inside.Core.Formula",_x000D_
        "ID": 33,_x000D_
        "Results": [_x000D_
          [_x000D_
            3.0_x000D_
          ]_x000D_
        ],_x000D_
        "Statistics": {_x000D_
          "CreationDate": "2022-02-25T15:07:08.5477623+01:00",_x000D_
          "LastRefreshDate": "2022-02-25T15:07:25.5886005+01:00",_x000D_
          "TotalRefreshCount": 26,_x000D_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"2022-02-25T15:07:08.5477623+01:00",_x000D_
          "LastRefreshDate": "2022-02-25T15:07:25.5866034+01:00",_x000D_
          "TotalRefreshCount": 26,_x000D_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"2022-02-25T15:07:08.5477623+01:00",_x000D_
          "LastRefreshDate": "2022-02-25T15:07:25.583682+01:00",_x000D_
          "TotalRefreshCount": 26,_x000D_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"2022-02-25T15:07:08.5477623+01:00",_x000D_
          "LastRefreshDate": "2022-02-25T15:07:25.5795831+01:00",_x000D_
          "TotalRefreshCount": 27,_x000D_
          "CustomInfo": {}_x000D_
        }_x000D_
      },_x000D_
      "37": {_x000D_
        "$type": "Inside.Core.Formula.Definition.DefinitionAC, Inside.Core.Formula",_x000D_
        "ID": 37,_x000D_
        "Results": [_x000D_
          [_x000D_
            3.0_x000D_
          ]_x000D_
        ],_x000D_
        "Statistics": {_x000D_
          "CreationDate": "2022-02-25T15:07:08.5477623+01:00",_x000D_
          "LastRefreshDate": "2022-02-25T15:07:25.5765943+01:00",_x000D_
          "TotalRefreshCount": 27,_x000D_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"2022-02-25T15:07:08.5477623+01:00",_x000D_
          "LastRefreshDate": "2022-02-25T15:07:25.5738161+01:00",_x000D_
          "TotalRefreshCount": 27,_x000D_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"2022-02-25T15:07:08.5477623+01:00",_x000D_
          "LastRefreshDate": "2022-02-25T15:07:25.5716075+01:00",_x000D_
          "TotalRefreshCount": 27,_x000D_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"2022-02-25T15:07:08.5477623+01:00",_x000D_
          "LastRefreshDate": "2022-02-25T15:07:25.5686133+01:00",_x000D_
          "TotalRefreshCount": 27,_x000D_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"2022-02-25T15:07:08.5477623+01:00",_x000D_
          "LastRefreshDate": "2022-02-25T15:07:25.5656218+01:00",_x000D_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1.0_x000D_
          ]_x000D_
        ],_x000D_
        "Statistics": {_x000D_
          "CreationDate": "2022-02-25T15:07:08.5477623+01:00",_x000D_
          "LastRefreshDate": "2022-02-25T15:07:25.5625292+01:00",_x000D_
          "TotalRefreshCount": 27,_x000D_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"2022-02-25T15:07:08.5477623+01:00",_x000D_
          "LastRefreshDate": "2022-02-25T15:07:25.559488+01:00",_x000D_
          "TotalRefreshCount": 27,_x000D_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"2022-02-25T15:07:08.5477623+01:00",_x000D_
          "LastRefreshDate": "2022-02-25T15:07:25.5565267+01:00",_x000D_
          "TotalRefreshCount": 27,_x000D_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"2022-02-25T15:07:08.5477623+01:00",_x000D_
          "LastRefreshDate": "2022-02-25T15:07:25.5545014+01:00",_x000D_
          "TotalRefreshCount": 27,_x000D_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"2022-02-25T15:07:08.5477623+01:00",_x000D_
          "LastRefreshDate": "2022-02-25T15:07:25.5515484+01:00",_x000D_
          "TotalRefreshCount": 27,_x000D_
          "CustomInfo": {}_x000D_
        }_x000D_
      },_x000D_
      "47": {_x000D_
        "$type": "Inside.Core.Formula.Definition.DefinitionAC, Inside.Core.Formula",_x000D_
        "ID": 47,_x000D_
        "Results": [_x000D_
          [_x000D_
            5.0_x000D_
          ]_x000D_
        ],_x000D_
        "Statistics": {_x000D_
          "CreationDate": "2022-02-25T15:07:08.5477623+01:00",_x000D_
          "LastRefreshDate": "2022-02-25T15:07:25.5233442+01:00",_x000D_
          "TotalRefreshCount": 27,_x000D_
          "CustomInfo": {}_x000D_
        }_x000D_
      },_x000D_
      "48": {_x000D_
        "$type": "Inside.Core.Formula.Definition.DefinitionAC, Inside.Core.Formula",_x000D_
        "ID": 48,_x000D_
        "Results": [_x000D_
          [_x000D_
            3.0_x000D_
          ]_x000D_
        ],_x000D_
        "Statistics": {_x000D_
          "CreationDate": "2022-02-25T15:07:08.5477623+01:00",_x000D_
          "LastRefreshDate": "2022-02-25T15:07:25.5193549+01:00",_x000D_
          "TotalRefreshCount": 27,_x000D_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"2022-02-25T15:07:08.5477623+01:00",_x000D_
          "LastRefreshDate": "2022-02-25T15:07:25.5173602+01:00",_x000D_
          "TotalRefreshCount": 27,_x000D_
          "CustomInfo": {}_x000D_
        }_x000D_
      },_x000D_
      "50": {_x000D_
        "$type": "Inside.Core.Formula.Definition.DefinitionAC, </t>
  </si>
  <si>
    <t>Inside.Core.Formula",_x000D_
        "ID": 50,_x000D_
        "Results": [_x000D_
          [_x000D_
            0.0_x000D_
          ]_x000D_
        ],_x000D_
        "Statistics": {_x000D_
          "CreationDate": "2022-02-25T15:07:08.5477623+01:00",_x000D_
          "LastRefreshDate": "2022-02-25T15:07:25.5145601+01:00",_x000D_
          "TotalRefreshCount": 27,_x000D_
          "CustomInfo": {}_x000D_
        }_x000D_
      },_x000D_
      "51": {_x000D_
        "$type": "Inside.Core.Formula.Definition.DefinitionAC, Inside.Core.Formula",_x000D_
        "ID": 51,_x000D_
        "Results": [_x000D_
          [_x000D_
            1.0_x000D_
          ]_x000D_
        ],_x000D_
        "Statistics": {_x000D_
          "CreationDate": "2022-02-25T15:07:08.5477623+01:00",_x000D_
          "LastRefreshDate": "2022-02-25T15:07:25.4737719+01:00",_x000D_
          "TotalRefreshCount": 25,_x000D_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"2022-02-25T15:07:08.5487633+01:00",_x000D_
          "LastRefreshDate": "2022-02-25T15:07:25.4715974+01:00",_x000D_
          "TotalRefreshCount": 25,_x000D_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"2022-02-25T15:07:08.5487633+01:00",_x000D_
          "LastRefreshDate": "2022-02-25T15:07:25.4695895+01:00",_x000D_
          "TotalRefreshCount": 26,_x000D_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"2022-02-25T15:07:08.5487633+01:00",_x000D_
          "LastRefreshDate": "2022-02-25T15:07:25.4665979+01:00",_x000D_
          "TotalRefreshCount": 26,_x000D_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"2022-02-25T15:07:08.5487633+01:00",_x000D_
          "LastRefreshDate": "2022-02-25T15:07:25.4646034+01:00",_x000D_
          "TotalRefreshCount": 26,_x000D_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"2022-02-25T15:07:08.5487633+01:00",_x000D_
          "LastRefreshDate": "2022-02-25T15:07:25.4617016+01:00",_x000D_
          "TotalRefreshCount": 26,_x000D_
          "CustomInfo": {}_x000D_
        }_x000D_
      },_x000D_
      "57": {_x000D_
        "$type": "Inside.Core.Formula.Definition.DefinitionAC, Inside.Core.Formula",_x000D_
        "ID": 57,_x000D_
        "Results": [_x000D_
          [_x000D_
            2.0_x000D_
          ]_x000D_
        ],_x000D_
        "Statistics": {_x000D_
          "CreationDate": "2022-02-25T15:07:08.5487633+01:00",_x000D_
          "LastRefreshDate": "2022-02-25T15:07:25.4597061+01:00",_x000D_
          "TotalRefreshCount": 26,_x000D_
          "CustomInfo": {}_x000D_
        }_x000D_
      },_x000D_
      "58": {_x000D_
        "$type": "Inside.Core.Formula.Definition.DefinitionAC, Inside.Core.Formula",_x000D_
        "ID": 58,_x000D_
        "Results": [_x000D_
          [_x000D_
            3.0_x000D_
          ]_x000D_
        ],_x000D_
        "Statistics": {_x000D_
          "CreationDate": "2022-02-25T15:07:08.5487633+01:00",_x000D_
          "LastRefreshDate": "2022-02-25T15:07:25.4577095+01:00",_x000D_
          "TotalRefreshCount": 26,_x000D_
          "CustomInfo": {}_x000D_
        }_x000D_
      },_x000D_
      "59": {_x000D_
        "$type": "Inside.Core.Formula.Definition.DefinitionAC, Inside.Core.Formula",_x000D_
        "ID": 59,_x000D_
        "Results": [_x000D_
          [_x000D_
            3.0_x000D_
          ]_x000D_
        ],_x000D_
        "Statistics": {_x000D_
          "CreationDate": "2022-02-25T15:07:08.5487633+01:00",_x000D_
          "LastRefreshDate": "2022-02-25T15:07:25.4547166+01:00",_x000D_
          "TotalRefreshCount": 25,_x000D_
          "CustomInfo": {}_x000D_
        }_x000D_
      },_x000D_
      "60": {_x000D_
        "$type": "Inside.Core.Formula.Definition.DefinitionAC, Inside.Core.Formula",_x000D_
        "ID": 60,_x000D_
        "Results": [_x000D_
          [_x000D_
            3.0_x000D_
          ]_x000D_
        ],_x000D_
        "Statistics": {_x000D_
          "CreationDate": "2022-02-25T15:07:08.5487633+01:00",_x000D_
          "LastRefreshDate": "2022-02-25T15:07:25.4527238+01:00",_x000D_
          "TotalRefreshCount": 25,_x000D_
          "CustomInfo": {}_x000D_
        }_x000D_
      },_x000D_
      "61": {_x000D_
        "$type": "Inside.Core.Formula.Definition.DefinitionAC, Inside.Core.Formula",_x000D_
        "ID": 61,_x000D_
        "Results": [_x000D_
          [_x000D_
            2.0_x000D_
          ]_x000D_
        ],_x000D_
        "Statistics": {_x000D_
          "CreationDate": "2022-02-25T15:07:08.5487633+01:00",_x000D_
          "LastRefreshDate": "2022-02-25T15:07:25.4497308+01:00",_x000D_
          "TotalRefreshCount": 26,_x000D_
          "CustomInfo": {}_x000D_
        }_x000D_
      },_x000D_
      "62": {_x000D_
        "$type": "Inside.Core.Formula.Definition.DefinitionAC, Inside.Core.Formula",_x000D_
        "ID": 62,_x000D_
        "Results": [_x000D_
          [_x000D_
            5.0_x000D_
          ]_x000D_
        ],_x000D_
        "Statistics": {_x000D_
          "CreationDate": "2022-02-25T15:07:08.5487633+01:00",_x000D_
          "LastRefreshDate": "2022-02-25T15:07:25.4477357+01:00",_x000D_
          "TotalRefreshCount": 26,_x000D_
          "CustomInfo": {}_x000D_
        }_x000D_
      },_x000D_
      "63": {_x000D_
        "$type": "Inside.Core.Formula.Definition.DefinitionAC, Inside.Core.Formula",_x000D_
        "ID": 63,_x000D_
        "Results": [_x000D_
          [_x000D_
            4.0_x000D_
          ]_x000D_
        ],_x000D_
        "Statistics": {_x000D_
          "CreationDate": "2022-02-25T15:07:08.5487633+01:00",_x000D_
          "LastRefreshDate": "2022-02-25T15:07:25.4447447+01:00",_x000D_
          "TotalRefreshCount": 25,_x000D_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"2022-02-25T15:07:08.5487633+01:00",_x000D_
          "LastRefreshDate": "2022-02-25T15:07:25.4427073+01:00",_x000D_
          "TotalRefreshCount": 25,_x000D_
          "CustomInfo": {}_x000D_
        }_x000D_
      },_x000D_
      "65": {_x000D_
        "$type": "Inside.Core.Formula.Definition.DefinitionAC, Inside.Core.Formula",_x000D_
        "ID": 65,_x000D_
        "Results": [_x000D_
          [_x000D_
            2.0_x000D_
          ]_x000D_
        ],_x000D_
        "Statistics": {_x000D_
          "CreationDate": "2022-02-25T15:07:08.5487633+01:00",_x000D_
          "LastRefreshDate": "2022-02-25T15:07:25.4397155+01:00",_x000D_
          "TotalRefreshCount": 26,_x000D_
          "CustomInfo": {}_x000D_
        }_x000D_
      },_x000D_
      "66": {_x000D_
        "$type": "Inside.Core.Formula.Definition.DefinitionAC, Inside.Core.Formula",_x000D_
        "ID": 66,_x000D_
        "Results": [_x000D_
          [_x000D_
            1.0_x000D_
          ]_x000D_
        ],_x000D_
        "Statistics": {_x000D_
          "CreationDate": "2022-02-25T15:07:08.5487633+01:00",_x000D_
          "LastRefreshDate": "2022-02-25T15:07:25.4367685+01:00",_x000D_
          "TotalRefreshCount": 26,_x000D_
          "CustomInfo": {}_x000D_
        }_x000D_
      },_x000D_
      "67": {_x000D_
        "$type": "Inside.Core.Formula.Definition.DefinitionAC, Inside.Core.Formula",_x000D_
        "ID": 67,_x000D_
        "Results": [_x000D_
          [_x000D_
            1.0_x000D_
          ]_x000D_
        ],_x000D_
        "Statistics": {_x000D_
          "CreationDate": "2022-02-25T15:07:08.5487633+01:00",_x000D_
          "LastRefreshDate": "2022-02-25T15:07:25.4347748+01:00",_x000D_
          "TotalRefreshCount": 26,_x000D_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"2022-02-25T15:07:08.5487633+01:00",_x000D_
          "LastRefreshDate": "2022-02-25T15:07:25.4317367+01:00",_x000D_
          "TotalRefreshCount": 26,_x000D_
          "CustomInfo": {}_x000D_
        }_x000D_
      },_x000D_
      "69": {_x000D_
        "$type": "Inside.Core.Formula.Definition.DefinitionAC, Inside.Core.Formula",_x000D_
        "ID": 69,_x000D_
        "Results": [_x000D_
          [_x000D_
            5.0_x000D_
          ]_x000D_
        ],_x000D_
        "Statistics": {_x000D_
          "CreationDate": "2022-02-25T15:07:08.5497603+01:00",_x000D_
          "LastRefreshDate": "2022-02-25T15:07:25.428746+01:00",_x000D_
          "TotalRefreshCount": 25,_x000D_
          "CustomInfo": {}_x000D_
        }_x000D_
      },_x000D_
      "70": {_x000D_
        "$type": "Inside.Core.Formula.Definition.DefinitionAC, Inside.Core.Formula",_x000D_
        "ID": 70,_x000D_
        "Results": [_x000D_
          [_x000D_
            3.0_x000D_
          ]_x000D_
        ],_x000D_
        "Statistics": {_x000D_
          "CreationDate": "2022-02-25T15:07:08.5497603+01:00",_x000D_
          "LastRefreshDate": "2022-02-25T15:07:25.4257542+01:00",_x000D_
          "TotalRefreshCount": 25,_x000D_
          "CustomInfo": {}_x000D_
        }_x000D_
      }_x000D_
    },_x000D_
    "LastID": 70_x000D_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</si>
</sst>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1"/>
      <name val="Segoe UI"/>
      <family val="2"/>
    </font>
    <font>
      <sz val="11"/>
      <color theme="0" tint="-0.14999847407452621"/>
      <name val="Segoe UI"/>
      <family val="2"/>
    </font>
    <font>
      <i/>
      <sz val="13"/>
      <color theme="1"/>
      <name val="Segoe UI"/>
      <family val="2"/>
    </font>
    <font>
      <sz val="26"/>
      <color theme="5" tint="-0.499984740745262"/>
      <name val="Segoe UI Light"/>
      <family val="2"/>
    </font>
    <font>
      <b/>
      <sz val="9"/>
      <color indexed="81"/>
      <name val="Tahoma"/>
      <family val="2"/>
    </font>
    <font>
      <sz val="36"/>
      <color theme="5" tint="-0.499984740745262"/>
      <name val="Segoe UI Light"/>
      <family val="2"/>
    </font>
    <font>
      <sz val="14"/>
      <color theme="0"/>
      <name val="Segoe UI"/>
      <family val="2"/>
    </font>
    <font>
      <b/>
      <sz val="12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.5"/>
      <color theme="1"/>
      <name val="Segoe UI"/>
      <family val="2"/>
    </font>
    <font>
      <sz val="8"/>
      <color theme="0"/>
      <name val="Segoe UI"/>
      <family val="2"/>
    </font>
    <font>
      <sz val="9"/>
      <color theme="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-0.499984740745262"/>
        <bgColor indexed="64"/>
      </patternFill>
    </fill>
    <fill>
      <patternFill patternType="solid">
        <fgColor rgb="FF08769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95ED"/>
        <bgColor indexed="64"/>
      </patternFill>
    </fill>
  </fills>
  <borders count="49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8769C"/>
      </left>
      <right style="thin">
        <color rgb="FF08769C"/>
      </right>
      <top style="thin">
        <color rgb="FF08769C"/>
      </top>
      <bottom style="thin">
        <color rgb="FF08769C"/>
      </bottom>
      <diagonal/>
    </border>
    <border>
      <left style="thin">
        <color rgb="FF08769C"/>
      </left>
      <right/>
      <top style="thin">
        <color rgb="FF08769C"/>
      </top>
      <bottom style="thin">
        <color rgb="FF08769C"/>
      </bottom>
      <diagonal/>
    </border>
    <border>
      <left/>
      <right/>
      <top style="thin">
        <color rgb="FF08769C"/>
      </top>
      <bottom style="thin">
        <color rgb="FF08769C"/>
      </bottom>
      <diagonal/>
    </border>
    <border>
      <left/>
      <right style="thin">
        <color rgb="FF08769C"/>
      </right>
      <top style="thin">
        <color rgb="FF08769C"/>
      </top>
      <bottom style="thin">
        <color rgb="FF08769C"/>
      </bottom>
      <diagonal/>
    </border>
    <border>
      <left style="thin">
        <color rgb="FF08769C"/>
      </left>
      <right style="thin">
        <color rgb="FF08769C"/>
      </right>
      <top style="thin">
        <color rgb="FF08769C"/>
      </top>
      <bottom/>
      <diagonal/>
    </border>
    <border>
      <left style="thin">
        <color rgb="FF08769C"/>
      </left>
      <right style="thin">
        <color rgb="FF08769C"/>
      </right>
      <top/>
      <bottom/>
      <diagonal/>
    </border>
    <border>
      <left style="thin">
        <color rgb="FF08769C"/>
      </left>
      <right style="thin">
        <color rgb="FF08769C"/>
      </right>
      <top/>
      <bottom style="thin">
        <color rgb="FF08769C"/>
      </bottom>
      <diagonal/>
    </border>
    <border>
      <left style="thin">
        <color rgb="FF08769C"/>
      </left>
      <right/>
      <top style="thin">
        <color rgb="FF08769C"/>
      </top>
      <bottom/>
      <diagonal/>
    </border>
    <border>
      <left/>
      <right/>
      <top style="thin">
        <color rgb="FF08769C"/>
      </top>
      <bottom/>
      <diagonal/>
    </border>
    <border>
      <left/>
      <right style="thin">
        <color rgb="FF08769C"/>
      </right>
      <top style="thin">
        <color rgb="FF08769C"/>
      </top>
      <bottom/>
      <diagonal/>
    </border>
    <border>
      <left style="thin">
        <color rgb="FF08769C"/>
      </left>
      <right/>
      <top/>
      <bottom/>
      <diagonal/>
    </border>
    <border>
      <left/>
      <right style="thin">
        <color rgb="FF08769C"/>
      </right>
      <top/>
      <bottom/>
      <diagonal/>
    </border>
    <border>
      <left style="thin">
        <color rgb="FF08769C"/>
      </left>
      <right/>
      <top/>
      <bottom style="thin">
        <color rgb="FF08769C"/>
      </bottom>
      <diagonal/>
    </border>
    <border>
      <left/>
      <right/>
      <top/>
      <bottom style="thin">
        <color rgb="FF08769C"/>
      </bottom>
      <diagonal/>
    </border>
    <border>
      <left/>
      <right style="thin">
        <color rgb="FF08769C"/>
      </right>
      <top/>
      <bottom style="thin">
        <color rgb="FF08769C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8769C"/>
      </left>
      <right style="thin">
        <color theme="0" tint="-0.14996795556505021"/>
      </right>
      <top style="thin">
        <color rgb="FF08769C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8769C"/>
      </top>
      <bottom/>
      <diagonal/>
    </border>
    <border>
      <left style="thin">
        <color theme="0" tint="-0.14996795556505021"/>
      </left>
      <right style="thin">
        <color rgb="FF08769C"/>
      </right>
      <top style="thin">
        <color rgb="FF08769C"/>
      </top>
      <bottom/>
      <diagonal/>
    </border>
    <border>
      <left style="thin">
        <color rgb="FF08769C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rgb="FF08769C"/>
      </right>
      <top/>
      <bottom/>
      <diagonal/>
    </border>
    <border>
      <left style="thin">
        <color rgb="FF08769C"/>
      </left>
      <right style="thin">
        <color theme="0" tint="-0.14996795556505021"/>
      </right>
      <top/>
      <bottom style="thin">
        <color rgb="FF08769C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08769C"/>
      </bottom>
      <diagonal/>
    </border>
    <border>
      <left style="thin">
        <color theme="0" tint="-0.14996795556505021"/>
      </left>
      <right style="thin">
        <color rgb="FF08769C"/>
      </right>
      <top/>
      <bottom style="thin">
        <color rgb="FF08769C"/>
      </bottom>
      <diagonal/>
    </border>
    <border>
      <left style="thin">
        <color auto="1"/>
      </left>
      <right style="thin">
        <color rgb="FF08769C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/>
    <xf numFmtId="14" fontId="5" fillId="0" borderId="0" xfId="0" applyNumberFormat="1" applyFont="1"/>
    <xf numFmtId="14" fontId="6" fillId="0" borderId="6" xfId="0" applyNumberFormat="1" applyFont="1" applyBorder="1" applyAlignment="1">
      <alignment horizontal="center" vertical="center"/>
    </xf>
    <xf numFmtId="14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" fontId="4" fillId="0" borderId="0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4" fillId="0" borderId="14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14" fillId="6" borderId="22" xfId="0" applyNumberFormat="1" applyFont="1" applyFill="1" applyBorder="1" applyAlignment="1">
      <alignment horizontal="center" vertical="center"/>
    </xf>
    <xf numFmtId="3" fontId="14" fillId="6" borderId="23" xfId="0" applyNumberFormat="1" applyFont="1" applyFill="1" applyBorder="1" applyAlignment="1">
      <alignment horizontal="center" vertical="center"/>
    </xf>
    <xf numFmtId="3" fontId="14" fillId="6" borderId="24" xfId="0" applyNumberFormat="1" applyFont="1" applyFill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10" fontId="14" fillId="6" borderId="21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Alignment="1">
      <alignment horizontal="left" vertical="center"/>
    </xf>
    <xf numFmtId="0" fontId="16" fillId="8" borderId="36" xfId="0" applyNumberFormat="1" applyFont="1" applyFill="1" applyBorder="1" applyAlignment="1">
      <alignment horizontal="left" vertical="center"/>
    </xf>
    <xf numFmtId="49" fontId="16" fillId="8" borderId="36" xfId="0" applyNumberFormat="1" applyFont="1" applyFill="1" applyBorder="1" applyAlignment="1">
      <alignment horizontal="left" vertical="center"/>
    </xf>
    <xf numFmtId="4" fontId="16" fillId="8" borderId="36" xfId="0" applyNumberFormat="1" applyFont="1" applyFill="1" applyBorder="1" applyAlignment="1">
      <alignment horizontal="right" vertical="center"/>
    </xf>
    <xf numFmtId="0" fontId="15" fillId="7" borderId="0" xfId="0" applyNumberFormat="1" applyFont="1" applyFill="1" applyAlignment="1">
      <alignment horizontal="left" vertical="center"/>
    </xf>
    <xf numFmtId="4" fontId="15" fillId="7" borderId="0" xfId="0" applyNumberFormat="1" applyFont="1" applyFill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49" fontId="17" fillId="9" borderId="38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8" fillId="0" borderId="25" xfId="0" applyFont="1" applyBorder="1" applyAlignment="1">
      <alignment horizontal="right" indent="1"/>
    </xf>
    <xf numFmtId="0" fontId="18" fillId="0" borderId="26" xfId="0" applyFont="1" applyBorder="1" applyAlignment="1">
      <alignment horizontal="right" indent="1"/>
    </xf>
    <xf numFmtId="0" fontId="18" fillId="0" borderId="27" xfId="0" applyFont="1" applyBorder="1" applyAlignment="1">
      <alignment horizontal="right" indent="1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/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9" fontId="9" fillId="0" borderId="10" xfId="1" applyFont="1" applyBorder="1" applyAlignment="1">
      <alignment horizontal="center" vertical="center"/>
    </xf>
    <xf numFmtId="9" fontId="9" fillId="0" borderId="11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87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E90C-43E3-B13C-B312BB4C14B0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C6D-489F-93C5-4B2C4AFFE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699279"/>
        <c:axId val="1175691375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3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90C-43E3-B13C-B312BB4C1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851807"/>
        <c:axId val="1264851391"/>
        <c:extLst/>
      </c:barChart>
      <c:catAx>
        <c:axId val="1175699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 i="1"/>
            </a:pPr>
            <a:endParaRPr lang="fr-FR"/>
          </a:p>
        </c:txPr>
        <c:crossAx val="1175691375"/>
        <c:crosses val="autoZero"/>
        <c:auto val="1"/>
        <c:lblAlgn val="ctr"/>
        <c:lblOffset val="100"/>
        <c:noMultiLvlLbl val="0"/>
      </c:catAx>
      <c:valAx>
        <c:axId val="1175691375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75699279"/>
        <c:crosses val="autoZero"/>
        <c:crossBetween val="between"/>
      </c:valAx>
      <c:valAx>
        <c:axId val="1264851391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64851807"/>
        <c:crosses val="max"/>
        <c:crossBetween val="between"/>
      </c:valAx>
      <c:catAx>
        <c:axId val="126485180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64851391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dPt>
            <c:idx val="0"/>
            <c:bubble3D val="0"/>
            <c:spPr>
              <a:solidFill>
                <a:srgbClr val="08769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C4-4CFC-8EDF-2DD74239FC8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4-12C4-4CFC-8EDF-2DD74239FC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FEMME</c:v>
              </c:pt>
              <c:pt idx="1">
                <c:v>HOMME</c:v>
              </c:pt>
              <c:pt idx="2">
                <c:v>NON DETERMINE</c:v>
              </c:pt>
            </c:strLit>
          </c:cat>
          <c:val>
            <c:numLit>
              <c:formatCode>General</c:formatCode>
              <c:ptCount val="3"/>
              <c:pt idx="0">
                <c:v>15</c:v>
              </c:pt>
              <c:pt idx="1">
                <c:v>20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2C4-4CFC-8EDF-2DD74239F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6"/>
      </c:doughnutChart>
      <c:spPr>
        <a:ln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12</xdr:row>
      <xdr:rowOff>76200</xdr:rowOff>
    </xdr:from>
    <xdr:to>
      <xdr:col>11</xdr:col>
      <xdr:colOff>1485900</xdr:colOff>
      <xdr:row>18</xdr:row>
      <xdr:rowOff>1057275</xdr:rowOff>
    </xdr:to>
    <xdr:graphicFrame macro="">
      <xdr:nvGraphicFramePr>
        <xdr:cNvPr id="2" name="Graphique_K16">
          <a:extLst>
            <a:ext uri="{FF2B5EF4-FFF2-40B4-BE49-F238E27FC236}">
              <a16:creationId xmlns:a16="http://schemas.microsoft.com/office/drawing/2014/main" id="{4D66E401-C1C5-41B1-AA35-56B66566D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1466850</xdr:colOff>
      <xdr:row>12</xdr:row>
      <xdr:rowOff>57150</xdr:rowOff>
    </xdr:from>
    <xdr:to>
      <xdr:col>13</xdr:col>
      <xdr:colOff>1463675</xdr:colOff>
      <xdr:row>18</xdr:row>
      <xdr:rowOff>1076325</xdr:rowOff>
    </xdr:to>
    <xdr:graphicFrame macro="">
      <xdr:nvGraphicFramePr>
        <xdr:cNvPr id="3" name="Graphique_M17">
          <a:extLst>
            <a:ext uri="{FF2B5EF4-FFF2-40B4-BE49-F238E27FC236}">
              <a16:creationId xmlns:a16="http://schemas.microsoft.com/office/drawing/2014/main" id="{48B62894-E77D-432F-BC79-713AEE1F0D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384C4-7EDD-46F4-8E2C-6A5BB4603158}">
  <dimension ref="A1:U27"/>
  <sheetViews>
    <sheetView showGridLines="0" tabSelected="1" workbookViewId="0">
      <selection activeCell="M7" sqref="M7"/>
    </sheetView>
  </sheetViews>
  <sheetFormatPr baseColWidth="10" defaultRowHeight="16.5" x14ac:dyDescent="0.3"/>
  <cols>
    <col min="1" max="1" width="5.140625" style="2" customWidth="1"/>
    <col min="2" max="2" width="8" style="2" customWidth="1"/>
    <col min="3" max="3" width="16.28515625" style="2" customWidth="1"/>
    <col min="4" max="4" width="22.42578125" style="2" customWidth="1"/>
    <col min="5" max="5" width="16.28515625" style="2" customWidth="1"/>
    <col min="6" max="6" width="22.42578125" style="2" customWidth="1"/>
    <col min="7" max="7" width="17.42578125" style="2" customWidth="1"/>
    <col min="8" max="8" width="21.42578125" style="2" customWidth="1"/>
    <col min="9" max="9" width="7.28515625" style="2" customWidth="1"/>
    <col min="10" max="12" width="24" style="2" customWidth="1"/>
    <col min="13" max="14" width="22.7109375" style="2" customWidth="1"/>
    <col min="15" max="15" width="8" style="2" customWidth="1"/>
    <col min="16" max="16" width="6" style="2" customWidth="1"/>
    <col min="17" max="18" width="11.42578125" style="2"/>
    <col min="19" max="19" width="11.85546875" style="2" bestFit="1" customWidth="1"/>
    <col min="20" max="16384" width="11.42578125" style="2"/>
  </cols>
  <sheetData>
    <row r="1" spans="1:21" ht="60.75" customHeight="1" x14ac:dyDescent="0.3">
      <c r="B1" s="106" t="s">
        <v>59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21" ht="9.75" customHeight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21" ht="9.75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1" ht="9.75" customHeight="1" x14ac:dyDescent="0.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21" ht="37.5" x14ac:dyDescent="0.3">
      <c r="B5" s="6"/>
      <c r="C5" s="7"/>
      <c r="D5" s="1" t="s">
        <v>0</v>
      </c>
      <c r="E5" s="7"/>
      <c r="F5" s="1" t="s">
        <v>1</v>
      </c>
      <c r="G5" s="7"/>
      <c r="H5" s="7"/>
      <c r="I5" s="7"/>
      <c r="J5" s="7"/>
      <c r="K5" s="7"/>
      <c r="L5" s="7"/>
      <c r="M5" s="1" t="s">
        <v>2</v>
      </c>
      <c r="N5" s="7"/>
      <c r="O5" s="8"/>
      <c r="R5" s="9" t="s">
        <v>3</v>
      </c>
      <c r="S5" s="10">
        <f>EOMONTH(T5,0)</f>
        <v>43496</v>
      </c>
      <c r="T5" s="9" t="str">
        <f>"01/"&amp;"01/"&amp;TEXT(S6,"aaaa")</f>
        <v>01/01/2019</v>
      </c>
      <c r="U5" s="9" t="str">
        <f>MID(T5,7,4)&amp;MID(T5,4,2)&amp;".."&amp;MID(T6,7,4)&amp;MID(T6,4,2)</f>
        <v>201901..201912</v>
      </c>
    </row>
    <row r="6" spans="1:21" ht="22.5" customHeight="1" x14ac:dyDescent="0.3">
      <c r="B6" s="6"/>
      <c r="C6" s="7"/>
      <c r="D6" s="98" t="s">
        <v>61</v>
      </c>
      <c r="E6" s="7"/>
      <c r="F6" s="98" t="s">
        <v>4</v>
      </c>
      <c r="G6" s="7"/>
      <c r="H6" s="7"/>
      <c r="I6" s="7"/>
      <c r="J6" s="7"/>
      <c r="K6" s="7"/>
      <c r="L6" s="7"/>
      <c r="M6" s="11">
        <v>43830</v>
      </c>
      <c r="N6" s="7"/>
      <c r="O6" s="8"/>
      <c r="R6" s="9" t="s">
        <v>5</v>
      </c>
      <c r="S6" s="10">
        <f>M6</f>
        <v>43830</v>
      </c>
      <c r="T6" s="9" t="str">
        <f>"01/"&amp;TEXT(S6,"mm")&amp;"/"&amp;TEXT(S6,"aaaa")</f>
        <v>01/12/2019</v>
      </c>
      <c r="U6" s="9"/>
    </row>
    <row r="7" spans="1:21" ht="9.75" customHeight="1" x14ac:dyDescent="0.3">
      <c r="A7"/>
      <c r="B7" s="6"/>
      <c r="C7" s="7"/>
      <c r="D7" s="7"/>
      <c r="E7" s="7"/>
      <c r="F7" s="7"/>
      <c r="G7" s="7"/>
      <c r="H7" s="7"/>
      <c r="I7" s="7"/>
      <c r="J7" s="7"/>
      <c r="K7" s="7"/>
      <c r="L7" s="12"/>
      <c r="M7" s="7"/>
      <c r="N7" s="7"/>
      <c r="O7" s="8"/>
    </row>
    <row r="8" spans="1:21" ht="9.75" customHeight="1" x14ac:dyDescent="0.3">
      <c r="B8" s="6"/>
      <c r="C8" s="7"/>
      <c r="D8" s="7"/>
      <c r="E8" s="7"/>
      <c r="F8" s="7"/>
      <c r="G8" s="7"/>
      <c r="H8" s="7"/>
      <c r="I8" s="7"/>
      <c r="J8" s="7"/>
      <c r="K8" s="7"/>
      <c r="L8" s="12"/>
      <c r="M8" s="7"/>
      <c r="N8" s="7"/>
      <c r="O8" s="8"/>
    </row>
    <row r="9" spans="1:21" ht="9.75" customHeight="1" x14ac:dyDescent="0.3">
      <c r="B9" s="6"/>
      <c r="C9" s="7"/>
      <c r="D9" s="7"/>
      <c r="E9" s="7"/>
      <c r="F9" s="7"/>
      <c r="G9" s="7"/>
      <c r="H9" s="7"/>
      <c r="I9" s="7"/>
      <c r="J9" s="7"/>
      <c r="K9" s="7"/>
      <c r="L9" s="12"/>
      <c r="M9" s="7"/>
      <c r="N9" s="7"/>
      <c r="O9" s="8"/>
    </row>
    <row r="10" spans="1:21" ht="9.75" customHeight="1" x14ac:dyDescent="0.3">
      <c r="A10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21" ht="9.75" customHeigh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21" ht="35.25" customHeight="1" x14ac:dyDescent="0.3">
      <c r="B12" s="6"/>
      <c r="C12" s="99" t="s">
        <v>6</v>
      </c>
      <c r="D12" s="100"/>
      <c r="E12" s="100" t="s">
        <v>7</v>
      </c>
      <c r="F12" s="100"/>
      <c r="G12" s="7"/>
      <c r="H12" s="7"/>
      <c r="I12" s="7"/>
      <c r="J12" s="99" t="s">
        <v>11</v>
      </c>
      <c r="K12" s="100"/>
      <c r="L12" s="100"/>
      <c r="M12" s="100"/>
      <c r="N12" s="101"/>
      <c r="O12" s="8"/>
    </row>
    <row r="13" spans="1:21" ht="56.25" customHeight="1" x14ac:dyDescent="0.3">
      <c r="B13" s="6"/>
      <c r="C13" s="107">
        <f>_xll.Assistant.XL.RIK_AC("INF54__;INF02@E=1,S=7,G=0,T=0,P=0:@R=A,S=1,V={0}:R=B,S=2,V={1}:R=C,S=6,V=Rémunération brute non plafonnée:R=D,S=13,V={2}:",$D$6,$F$6,$U$5)</f>
        <v>959738.85999999964</v>
      </c>
      <c r="D13" s="108"/>
      <c r="E13" s="109">
        <f>_xll.Assistant.XL.RIK_AC("INF54__;INF03@E=1,S=5,G=0,T=0,P=0:@R=A,S=13,V={0}:R=B,S=1,V={1}:R=C,S=14,V={2}:",$D$6,$M$6,$F$6)</f>
        <v>36</v>
      </c>
      <c r="F13" s="110"/>
      <c r="G13" s="7"/>
      <c r="H13" s="7"/>
      <c r="I13" s="7"/>
      <c r="J13" s="19"/>
      <c r="K13" s="20"/>
      <c r="L13" s="20"/>
      <c r="M13" s="20"/>
      <c r="N13" s="21"/>
      <c r="O13" s="8"/>
    </row>
    <row r="14" spans="1:21" ht="16.5" customHeight="1" x14ac:dyDescent="0.3">
      <c r="B14" s="6"/>
      <c r="C14" s="13"/>
      <c r="D14" s="13"/>
      <c r="E14"/>
      <c r="F14" s="13"/>
      <c r="G14" s="13"/>
      <c r="H14" s="13"/>
      <c r="I14" s="7"/>
      <c r="J14" s="22"/>
      <c r="K14" s="7"/>
      <c r="L14" s="7"/>
      <c r="M14" s="7"/>
      <c r="N14" s="23"/>
      <c r="O14" s="8"/>
    </row>
    <row r="15" spans="1:21" ht="16.5" customHeight="1" x14ac:dyDescent="0.3">
      <c r="B15" s="6"/>
      <c r="C15" s="13"/>
      <c r="D15" s="13"/>
      <c r="E15"/>
      <c r="F15" s="13"/>
      <c r="G15" s="13"/>
      <c r="H15" s="13"/>
      <c r="I15" s="7"/>
      <c r="J15" s="22"/>
      <c r="K15" s="7"/>
      <c r="L15" s="7"/>
      <c r="M15" s="7"/>
      <c r="N15" s="23"/>
      <c r="O15" s="8"/>
    </row>
    <row r="16" spans="1:21" x14ac:dyDescent="0.3">
      <c r="B16" s="6"/>
      <c r="C16" s="13"/>
      <c r="D16" s="13"/>
      <c r="E16"/>
      <c r="F16" s="13"/>
      <c r="G16" s="13"/>
      <c r="H16" s="13"/>
      <c r="I16" s="7"/>
      <c r="J16" s="22"/>
      <c r="K16" s="7" t="str">
        <f>_xll.Assistant.XL.RIK_AG("INF54_0_0_0_0_0_0_D=0x0;INF03@E=0,S=40,G=0,T=0_0,P=-1@E=1,S=5@E=0,S=36,G=0,T=0_0,P=-1@@R=A,S=13,V={0}:R=B,S=1,V={1}:R=A,S=14,V={2}:",$D$6,$M$6,$F$6)</f>
        <v/>
      </c>
      <c r="L16" s="7"/>
      <c r="M16" s="7"/>
      <c r="N16" s="23"/>
      <c r="O16" s="8"/>
    </row>
    <row r="17" spans="2:15" x14ac:dyDescent="0.3">
      <c r="B17" s="6"/>
      <c r="C17" s="13"/>
      <c r="D17" s="13"/>
      <c r="E17" s="17"/>
      <c r="F17" s="13"/>
      <c r="G17" s="13"/>
      <c r="H17" s="13"/>
      <c r="I17" s="7"/>
      <c r="J17" s="22"/>
      <c r="K17" s="7"/>
      <c r="L17" s="7"/>
      <c r="M17" s="7" t="str">
        <f>_xll.Assistant.XL.RIK_AG("INF54_0_0_0_0_0_0_D=0x0;INF03@E=0,S=36,G=0,T=0_0,P=-1@E=1,S=5@@@R=A,S=13,V={0}:R=B,S=1,V={1}:R=A,S=14,V={2}:",$D$6,$M$6,$F$6)</f>
        <v/>
      </c>
      <c r="N17" s="23"/>
      <c r="O17" s="8"/>
    </row>
    <row r="18" spans="2:15" ht="35.25" customHeight="1" x14ac:dyDescent="0.3">
      <c r="B18" s="6"/>
      <c r="C18" s="99" t="s">
        <v>8</v>
      </c>
      <c r="D18" s="100"/>
      <c r="E18" s="100" t="s">
        <v>9</v>
      </c>
      <c r="F18" s="100"/>
      <c r="G18" s="100" t="s">
        <v>10</v>
      </c>
      <c r="H18" s="101"/>
      <c r="I18" s="7"/>
      <c r="J18" s="22"/>
      <c r="K18" s="7"/>
      <c r="L18" s="7"/>
      <c r="M18" s="7"/>
      <c r="N18" s="23"/>
      <c r="O18" s="8"/>
    </row>
    <row r="19" spans="2:15" ht="90.75" customHeight="1" x14ac:dyDescent="0.3">
      <c r="B19" s="6"/>
      <c r="C19" s="102">
        <f>(($E$19+$G$19)/2)/E13</f>
        <v>2.7777777777777776E-2</v>
      </c>
      <c r="D19" s="103"/>
      <c r="E19" s="104">
        <f>_xll.Assistant.XL.RIK_AC("INF54__;INF03@E=1,S=11,G=0,T=0,P=0:@R=A,S=13,V={0}:R=B,S=1,V={1}:R=C,S=14,V={2}:R=D,S=11,V=&lt;&gt;0:",$D$6,$M$6,$F$6)</f>
        <v>2</v>
      </c>
      <c r="F19" s="105"/>
      <c r="G19" s="104">
        <f>_xll.Assistant.XL.RIK_AC("INF54__;INF03@E=1,S=12,G=0,T=0,P=0:@R=A,S=13,V={0}:R=B,S=1,V={1}:R=C,S=14,V={2}:",$D$6,$M$6,$F$6)</f>
        <v>0</v>
      </c>
      <c r="H19" s="105"/>
      <c r="I19" s="7"/>
      <c r="J19" s="24"/>
      <c r="K19" s="25"/>
      <c r="L19" s="25"/>
      <c r="M19" s="25"/>
      <c r="N19" s="26"/>
      <c r="O19" s="8"/>
    </row>
    <row r="20" spans="2:15" x14ac:dyDescent="0.3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2:15" x14ac:dyDescent="0.3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2:15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2:15" x14ac:dyDescent="0.3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</row>
    <row r="24" spans="2:15" x14ac:dyDescent="0.3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2:15" x14ac:dyDescent="0.3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2:15" x14ac:dyDescent="0.3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2:15" x14ac:dyDescent="0.3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</sheetData>
  <mergeCells count="12">
    <mergeCell ref="B1:O1"/>
    <mergeCell ref="C12:D12"/>
    <mergeCell ref="E12:F12"/>
    <mergeCell ref="C13:D13"/>
    <mergeCell ref="E13:F13"/>
    <mergeCell ref="J12:N12"/>
    <mergeCell ref="C18:D18"/>
    <mergeCell ref="E18:F18"/>
    <mergeCell ref="G18:H18"/>
    <mergeCell ref="C19:D19"/>
    <mergeCell ref="E19:F19"/>
    <mergeCell ref="G19:H1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6CFF-1A30-4231-A6C4-369BE00332AC}">
  <dimension ref="A1:X42"/>
  <sheetViews>
    <sheetView showGridLines="0" workbookViewId="0">
      <pane ySplit="9" topLeftCell="A10" activePane="bottomLeft" state="frozen"/>
      <selection pane="bottomLeft" activeCell="M7" sqref="M7"/>
    </sheetView>
  </sheetViews>
  <sheetFormatPr baseColWidth="10" defaultRowHeight="16.5" x14ac:dyDescent="0.25"/>
  <cols>
    <col min="1" max="1" width="8.140625" style="27" customWidth="1"/>
    <col min="2" max="2" width="13.28515625" style="27" customWidth="1"/>
    <col min="3" max="3" width="23.5703125" style="27" customWidth="1"/>
    <col min="4" max="4" width="21.85546875" style="27" customWidth="1"/>
    <col min="5" max="5" width="24.5703125" style="27" customWidth="1"/>
    <col min="6" max="6" width="21.5703125" style="27" customWidth="1"/>
    <col min="7" max="7" width="21" style="27" customWidth="1"/>
    <col min="8" max="8" width="7.140625" style="27" customWidth="1"/>
    <col min="9" max="9" width="23.5703125" style="27" customWidth="1"/>
    <col min="10" max="10" width="21.85546875" style="27" customWidth="1"/>
    <col min="11" max="11" width="24.5703125" style="27" customWidth="1"/>
    <col min="12" max="12" width="11.28515625" style="27" bestFit="1" customWidth="1"/>
    <col min="13" max="13" width="26" style="27" customWidth="1"/>
    <col min="14" max="14" width="13.28515625" style="27" customWidth="1"/>
    <col min="15" max="15" width="9.85546875" style="27" customWidth="1"/>
    <col min="16" max="16384" width="11.42578125" style="27"/>
  </cols>
  <sheetData>
    <row r="1" spans="1:24" ht="49.5" customHeight="1" x14ac:dyDescent="0.25">
      <c r="B1" s="114" t="s">
        <v>12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4" ht="12.75" customHeight="1" x14ac:dyDescent="0.25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24" ht="12.75" customHeight="1" x14ac:dyDescent="0.25">
      <c r="B3" s="3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2"/>
    </row>
    <row r="4" spans="1:24" ht="12.75" customHeight="1" x14ac:dyDescent="0.25">
      <c r="B4" s="31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2"/>
    </row>
    <row r="5" spans="1:24" ht="37.5" x14ac:dyDescent="0.25">
      <c r="B5" s="31"/>
      <c r="C5" s="13"/>
      <c r="D5" s="1" t="s">
        <v>0</v>
      </c>
      <c r="E5" s="13"/>
      <c r="F5" s="1" t="s">
        <v>1</v>
      </c>
      <c r="G5" s="13"/>
      <c r="H5" s="13"/>
      <c r="I5" s="13"/>
      <c r="J5" s="13"/>
      <c r="K5" s="13"/>
      <c r="L5" s="13"/>
      <c r="M5" s="1" t="s">
        <v>2</v>
      </c>
      <c r="N5" s="32"/>
      <c r="U5" s="33" t="s">
        <v>20</v>
      </c>
      <c r="V5" s="33" t="str">
        <f>YEAR($M$6)*100+1&amp;".."&amp;TEXT(EDATE($M$6,0),"AAAAMM")</f>
        <v>202001..202012</v>
      </c>
      <c r="W5" s="33">
        <f>YEAR(M6)</f>
        <v>2020</v>
      </c>
      <c r="X5" s="33" t="str">
        <f>TEXT(EDATE($M$6,0),"JJ/MM/AAAA")</f>
        <v>31/12/2020</v>
      </c>
    </row>
    <row r="6" spans="1:24" ht="18.75" x14ac:dyDescent="0.25">
      <c r="B6" s="31"/>
      <c r="C6" s="13"/>
      <c r="D6" s="98" t="s">
        <v>61</v>
      </c>
      <c r="E6" s="13"/>
      <c r="F6" s="98" t="s">
        <v>4</v>
      </c>
      <c r="G6" s="13"/>
      <c r="H6" s="13"/>
      <c r="I6" s="13"/>
      <c r="J6" s="13"/>
      <c r="K6" s="13"/>
      <c r="L6" s="13"/>
      <c r="M6" s="11">
        <v>44196</v>
      </c>
      <c r="N6" s="32"/>
      <c r="U6" s="33" t="s">
        <v>21</v>
      </c>
      <c r="V6" s="33" t="str">
        <f>(YEAR($M$6)-1)*100+1&amp;".."&amp;TEXT(EDATE($M$6,-12),"AAAAMM")</f>
        <v>201901..201912</v>
      </c>
      <c r="W6" s="34">
        <f>YEAR(M6)-1</f>
        <v>2019</v>
      </c>
      <c r="X6" s="33" t="str">
        <f>TEXT(EDATE($M$6,-12),"JJ/MM/AAAA")</f>
        <v>31/12/2019</v>
      </c>
    </row>
    <row r="7" spans="1:24" ht="12.75" customHeight="1" x14ac:dyDescent="0.25">
      <c r="B7" s="31"/>
      <c r="C7" s="13"/>
      <c r="D7" s="13"/>
      <c r="E7" s="13"/>
      <c r="F7" s="13"/>
      <c r="G7" s="13"/>
      <c r="H7" s="13"/>
      <c r="I7" s="13"/>
      <c r="J7" s="13"/>
      <c r="K7" s="13"/>
      <c r="L7" s="13"/>
      <c r="M7" s="35"/>
      <c r="N7" s="32"/>
    </row>
    <row r="8" spans="1:24" ht="12.75" customHeight="1" x14ac:dyDescent="0.25">
      <c r="B8" s="3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2"/>
    </row>
    <row r="9" spans="1:24" ht="12.75" customHeight="1" x14ac:dyDescent="0.25">
      <c r="B9" s="3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32"/>
    </row>
    <row r="10" spans="1:24" ht="34.5" customHeight="1" x14ac:dyDescent="0.25">
      <c r="B10" s="111" t="s">
        <v>54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1:24" x14ac:dyDescent="0.25">
      <c r="B11" s="3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32"/>
    </row>
    <row r="12" spans="1:24" x14ac:dyDescent="0.25">
      <c r="B12" s="3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2"/>
    </row>
    <row r="13" spans="1:24" x14ac:dyDescent="0.25">
      <c r="B13" s="31"/>
      <c r="C13" s="13"/>
      <c r="D13" s="13"/>
      <c r="E13" s="97" t="str">
        <f>V6</f>
        <v>201901..201912</v>
      </c>
      <c r="F13" s="97" t="str">
        <f>V6</f>
        <v>201901..201912</v>
      </c>
      <c r="G13" s="97"/>
      <c r="H13" s="97"/>
      <c r="I13" s="97" t="str">
        <f>V5</f>
        <v>202001..202012</v>
      </c>
      <c r="J13" s="97" t="str">
        <f>V5</f>
        <v>202001..202012</v>
      </c>
      <c r="K13" s="13"/>
      <c r="L13" s="13"/>
      <c r="M13" s="13"/>
      <c r="N13" s="32"/>
    </row>
    <row r="14" spans="1:24" x14ac:dyDescent="0.25">
      <c r="B14" s="31"/>
      <c r="C14" s="13"/>
      <c r="D14" s="13"/>
      <c r="E14" s="97" t="s">
        <v>26</v>
      </c>
      <c r="F14" s="97" t="s">
        <v>27</v>
      </c>
      <c r="G14" s="97"/>
      <c r="H14" s="97"/>
      <c r="I14" s="97" t="s">
        <v>26</v>
      </c>
      <c r="J14" s="97" t="s">
        <v>27</v>
      </c>
      <c r="K14" s="13"/>
      <c r="L14" s="13"/>
      <c r="M14" s="13"/>
      <c r="N14" s="32"/>
    </row>
    <row r="15" spans="1:24" ht="21" customHeight="1" x14ac:dyDescent="0.25">
      <c r="A15" s="71"/>
      <c r="B15" s="13"/>
      <c r="C15" s="13"/>
      <c r="D15" s="13"/>
      <c r="E15" s="115" t="str">
        <f>"N-1 - "&amp;W6</f>
        <v>N-1 - 2019</v>
      </c>
      <c r="F15" s="116"/>
      <c r="G15" s="117"/>
      <c r="H15" s="13"/>
      <c r="I15" s="115" t="str">
        <f>"N - "&amp;W5</f>
        <v>N - 2020</v>
      </c>
      <c r="J15" s="116"/>
      <c r="K15" s="117"/>
      <c r="L15" s="39"/>
      <c r="M15" s="118" t="s">
        <v>22</v>
      </c>
      <c r="N15" s="32"/>
    </row>
    <row r="16" spans="1:24" ht="21" customHeight="1" x14ac:dyDescent="0.25">
      <c r="A16" s="71"/>
      <c r="B16" s="13"/>
      <c r="C16" s="13"/>
      <c r="D16" s="13"/>
      <c r="E16" s="36" t="s">
        <v>17</v>
      </c>
      <c r="F16" s="37" t="s">
        <v>18</v>
      </c>
      <c r="G16" s="38" t="s">
        <v>19</v>
      </c>
      <c r="H16" s="39"/>
      <c r="I16" s="36" t="s">
        <v>17</v>
      </c>
      <c r="J16" s="37" t="s">
        <v>18</v>
      </c>
      <c r="K16" s="38" t="s">
        <v>19</v>
      </c>
      <c r="L16" s="39"/>
      <c r="M16" s="119"/>
      <c r="N16" s="32"/>
    </row>
    <row r="17" spans="1:14" x14ac:dyDescent="0.25">
      <c r="A17" s="71"/>
      <c r="B17" s="85" t="s">
        <v>23</v>
      </c>
      <c r="C17" s="123" t="s">
        <v>14</v>
      </c>
      <c r="D17" s="124"/>
      <c r="E17" s="44">
        <f>_xll.Assistant.XL.RIK_AC("INF54__;INF02@E=1,S=7,G=0,T=0,P=0:@R=A,S=1,V={0}:R=B,S=2,V={1}:R=C,S=6,V=Rémunération brute non plafonnée:R=D,S=13,V={2}:R=E,S=1|8,V={3}:R=F,S=1|18,V={4}:",$D$6,$F$6,E$13,E$14,$B17)</f>
        <v>0</v>
      </c>
      <c r="F17" s="45">
        <f>_xll.Assistant.XL.RIK_AC("INF54__;INF02@E=1,S=7,G=0,T=0,P=0:@R=A,S=1,V={0}:R=B,S=2,V={1}:R=C,S=6,V=Rémunération brute non plafonnée:R=D,S=13,V={2}:R=E,S=1|8,V={3}:R=F,S=1|18,V={4}:",$D$6,$F$6,F$13,F$14,$B17)</f>
        <v>0</v>
      </c>
      <c r="G17" s="46">
        <f>F17+E17</f>
        <v>0</v>
      </c>
      <c r="H17" s="13"/>
      <c r="I17" s="44">
        <f>_xll.Assistant.XL.RIK_AC("INF54__;INF02@E=1,S=7,G=0,T=0,P=0:@R=A,S=1,V={0}:R=B,S=2,V={1}:R=C,S=6,V=Rémunération brute non plafonnée:R=D,S=13,V={2}:R=E,S=1|8,V={3}:R=F,S=1|18,V={4}:",$D$6,$F$6,I$13,I$14,$B17)</f>
        <v>0</v>
      </c>
      <c r="J17" s="45">
        <f>_xll.Assistant.XL.RIK_AC("INF54__;INF02@E=1,S=7,G=0,T=0,P=0:@R=A,S=1,V={0}:R=B,S=2,V={1}:R=C,S=6,V=Rémunération brute non plafonnée:R=D,S=13,V={2}:R=E,S=1|8,V={3}:R=F,S=1|18,V={4}:",$D$6,$F$6,J$13,J$14,$B17)</f>
        <v>0</v>
      </c>
      <c r="K17" s="46">
        <f>J17+I17</f>
        <v>0</v>
      </c>
      <c r="L17" s="13"/>
      <c r="M17" s="56">
        <f>IFERROR((K17-G17)/G17,0)</f>
        <v>0</v>
      </c>
      <c r="N17" s="32"/>
    </row>
    <row r="18" spans="1:14" x14ac:dyDescent="0.25">
      <c r="A18" s="71"/>
      <c r="B18" s="85" t="s">
        <v>24</v>
      </c>
      <c r="C18" s="125" t="s">
        <v>13</v>
      </c>
      <c r="D18" s="126"/>
      <c r="E18" s="47">
        <f>_xll.Assistant.XL.RIK_AC("INF54__;INF02@E=1,S=7,G=0,T=0,P=0:@R=A,S=1,V={0}:R=B,S=2,V={1}:R=C,S=6,V=Rémunération brute non plafonnée:R=D,S=13,V={2}:R=E,S=1|8,V={3}:R=F,S=1|18,V={4}:",$D$6,$F$6,E$13,E$14,$B18)</f>
        <v>304311.76</v>
      </c>
      <c r="F18" s="48">
        <f>_xll.Assistant.XL.RIK_AC("INF54__;INF02@E=1,S=7,G=0,T=0,P=0:@R=A,S=1,V={0}:R=B,S=2,V={1}:R=C,S=6,V=Rémunération brute non plafonnée:R=D,S=13,V={2}:R=E,S=1|8,V={3}:R=F,S=1|18,V={4}:",$D$6,$F$6,F$13,F$14,$B18)</f>
        <v>204008.49</v>
      </c>
      <c r="G18" s="49">
        <f t="shared" ref="G18:G21" si="0">F18+E18</f>
        <v>508320.25</v>
      </c>
      <c r="H18" s="13"/>
      <c r="I18" s="47">
        <f>_xll.Assistant.XL.RIK_AC("INF54__;INF02@E=1,S=7,G=0,T=0,P=0:@R=A,S=1,V={0}:R=B,S=2,V={1}:R=C,S=6,V=Rémunération brute non plafonnée:R=D,S=13,V={2}:R=E,S=1|8,V={3}:R=F,S=1|18,V={4}:",$D$6,$F$6,I$13,I$14,$B18)</f>
        <v>171011.33999999997</v>
      </c>
      <c r="J18" s="48">
        <f>_xll.Assistant.XL.RIK_AC("INF54__;INF02@E=1,S=7,G=0,T=0,P=0:@R=A,S=1,V={0}:R=B,S=2,V={1}:R=C,S=6,V=Rémunération brute non plafonnée:R=D,S=13,V={2}:R=E,S=1|8,V={3}:R=F,S=1|18,V={4}:",$D$6,$F$6,J$13,J$14,$B18)</f>
        <v>93577.33</v>
      </c>
      <c r="K18" s="49">
        <f t="shared" ref="K18:K22" si="1">J18+I18</f>
        <v>264588.67</v>
      </c>
      <c r="L18" s="13"/>
      <c r="M18" s="57">
        <f t="shared" ref="M18:M22" si="2">IFERROR((K18-G18)/G18,0)</f>
        <v>-0.47948430148120208</v>
      </c>
      <c r="N18" s="32"/>
    </row>
    <row r="19" spans="1:14" x14ac:dyDescent="0.25">
      <c r="A19" s="71"/>
      <c r="B19" s="85" t="s">
        <v>25</v>
      </c>
      <c r="C19" s="125" t="s">
        <v>15</v>
      </c>
      <c r="D19" s="126"/>
      <c r="E19" s="47">
        <f>_xll.Assistant.XL.RIK_AC("INF54__;INF02@E=1,S=7,G=0,T=0,P=0:@R=A,S=1,V={0}:R=B,S=2,V={1}:R=C,S=6,V=Rémunération brute non plafonnée:R=D,S=13,V={2}:R=E,S=1|8,V={3}:R=F,S=1|18,V={4}:",$D$6,$F$6,E$13,E$14,$B19)</f>
        <v>262028.19</v>
      </c>
      <c r="F19" s="48">
        <f>_xll.Assistant.XL.RIK_AC("INF54__;INF02@E=1,S=7,G=0,T=0,P=0:@R=A,S=1,V={0}:R=B,S=2,V={1}:R=C,S=6,V=Rémunération brute non plafonnée:R=D,S=13,V={2}:R=E,S=1|8,V={3}:R=F,S=1|18,V={4}:",$D$6,$F$6,F$13,F$14,$B19)</f>
        <v>181546.02000000002</v>
      </c>
      <c r="G19" s="49">
        <f t="shared" si="0"/>
        <v>443574.21</v>
      </c>
      <c r="H19" s="13"/>
      <c r="I19" s="47">
        <f>_xll.Assistant.XL.RIK_AC("INF54__;INF02@E=1,S=7,G=0,T=0,P=0:@R=A,S=1,V={0}:R=B,S=2,V={1}:R=C,S=6,V=Rémunération brute non plafonnée:R=D,S=13,V={2}:R=E,S=1|8,V={3}:R=F,S=1|18,V={4}:",$D$6,$F$6,I$13,I$14,$B19)</f>
        <v>161104.96999999997</v>
      </c>
      <c r="J19" s="48">
        <f>_xll.Assistant.XL.RIK_AC("INF54__;INF02@E=1,S=7,G=0,T=0,P=0:@R=A,S=1,V={0}:R=B,S=2,V={1}:R=C,S=6,V=Rémunération brute non plafonnée:R=D,S=13,V={2}:R=E,S=1|8,V={3}:R=F,S=1|18,V={4}:",$D$6,$F$6,J$13,J$14,$B19)</f>
        <v>90086.64</v>
      </c>
      <c r="K19" s="49">
        <f t="shared" si="1"/>
        <v>251191.61</v>
      </c>
      <c r="L19" s="13"/>
      <c r="M19" s="57">
        <f t="shared" si="2"/>
        <v>-0.43371006623671837</v>
      </c>
      <c r="N19" s="32"/>
    </row>
    <row r="20" spans="1:14" x14ac:dyDescent="0.25">
      <c r="A20" s="71"/>
      <c r="B20" s="85" t="s">
        <v>29</v>
      </c>
      <c r="C20" s="125" t="s">
        <v>28</v>
      </c>
      <c r="D20" s="126"/>
      <c r="E20" s="47">
        <f>_xll.Assistant.XL.RIK_AC("INF54__;INF02@E=1,S=7,G=0,T=0,P=0:@R=A,S=1,V={0}:R=B,S=2,V={1}:R=C,S=6,V=Rémunération brute non plafonnée:R=D,S=13,V={2}:R=E,S=1|8,V={3}:R=F,S=1|18,V={4}:",$D$6,$F$6,E$13,E$14,$B20)</f>
        <v>0</v>
      </c>
      <c r="F20" s="48">
        <f>_xll.Assistant.XL.RIK_AC("INF54__;INF02@E=1,S=7,G=0,T=0,P=0:@R=A,S=1,V={0}:R=B,S=2,V={1}:R=C,S=6,V=Rémunération brute non plafonnée:R=D,S=13,V={2}:R=E,S=1|8,V={3}:R=F,S=1|18,V={4}:",$D$6,$F$6,F$13,F$14,$B20)</f>
        <v>0</v>
      </c>
      <c r="G20" s="49">
        <f t="shared" si="0"/>
        <v>0</v>
      </c>
      <c r="H20" s="13"/>
      <c r="I20" s="47">
        <f>_xll.Assistant.XL.RIK_AC("INF54__;INF02@E=1,S=7,G=0,T=0,P=0:@R=A,S=1,V={0}:R=B,S=2,V={1}:R=C,S=6,V=Rémunération brute non plafonnée:R=D,S=13,V={2}:R=E,S=1|8,V={3}:R=F,S=1|18,V={4}:",$D$6,$F$6,I$13,I$14,$B20)</f>
        <v>0</v>
      </c>
      <c r="J20" s="48">
        <f>_xll.Assistant.XL.RIK_AC("INF54__;INF02@E=1,S=7,G=0,T=0,P=0:@R=A,S=1,V={0}:R=B,S=2,V={1}:R=C,S=6,V=Rémunération brute non plafonnée:R=D,S=13,V={2}:R=E,S=1|8,V={3}:R=F,S=1|18,V={4}:",$D$6,$F$6,J$13,J$14,$B20)</f>
        <v>0</v>
      </c>
      <c r="K20" s="49">
        <f t="shared" si="1"/>
        <v>0</v>
      </c>
      <c r="L20" s="13"/>
      <c r="M20" s="57">
        <f t="shared" si="2"/>
        <v>0</v>
      </c>
      <c r="N20" s="32"/>
    </row>
    <row r="21" spans="1:14" x14ac:dyDescent="0.25">
      <c r="A21" s="71"/>
      <c r="B21" s="122" t="s">
        <v>30</v>
      </c>
      <c r="C21" s="127" t="s">
        <v>16</v>
      </c>
      <c r="D21" s="128"/>
      <c r="E21" s="50">
        <f>_xll.Assistant.XL.RIK_AC("INF54__;INF02@E=1,S=7,G=0,T=0,P=0:@R=A,S=1,V={0}:R=B,S=2,V={1}:R=C,S=6,V=Rémunération brute non plafonnée:R=D,S=13,V={2}:R=E,S=1|8,V={3}:R=F,S=1|18,V={4}:",$D$6,$F$6,E$13,E$14,$B21)</f>
        <v>0</v>
      </c>
      <c r="F21" s="51">
        <f>_xll.Assistant.XL.RIK_AC("INF54__;INF02@E=1,S=7,G=0,T=0,P=0:@R=A,S=1,V={0}:R=B,S=2,V={1}:R=C,S=6,V=Rémunération brute non plafonnée:R=D,S=13,V={2}:R=E,S=1|8,V={3}:R=F,S=1|18,V={4}:",$D$6,$F$6,F$13,F$14,$B21)</f>
        <v>0</v>
      </c>
      <c r="G21" s="52">
        <f t="shared" si="0"/>
        <v>0</v>
      </c>
      <c r="H21" s="13"/>
      <c r="I21" s="50">
        <f>_xll.Assistant.XL.RIK_AC("INF54__;INF02@E=1,S=7,G=0,T=0,P=0:@R=A,S=1,V={0}:R=B,S=2,V={1}:R=C,S=6,V=Rémunération brute non plafonnée:R=D,S=13,V={2}:R=E,S=1|8,V={3}:R=F,S=1|18,V={4}:",$D$6,$F$6,I$13,I$14,$B21)</f>
        <v>0</v>
      </c>
      <c r="J21" s="51">
        <f>_xll.Assistant.XL.RIK_AC("INF54__;INF02@E=1,S=7,G=0,T=0,P=0:@R=A,S=1,V={0}:R=B,S=2,V={1}:R=C,S=6,V=Rémunération brute non plafonnée:R=D,S=13,V={2}:R=E,S=1|8,V={3}:R=F,S=1|18,V={4}:",$D$6,$F$6,J$13,J$14,$B21)</f>
        <v>0</v>
      </c>
      <c r="K21" s="52">
        <f t="shared" si="1"/>
        <v>0</v>
      </c>
      <c r="L21" s="13"/>
      <c r="M21" s="58">
        <f t="shared" si="2"/>
        <v>0</v>
      </c>
      <c r="N21" s="32"/>
    </row>
    <row r="22" spans="1:14" ht="21" customHeight="1" x14ac:dyDescent="0.25">
      <c r="A22" s="71"/>
      <c r="B22" s="122"/>
      <c r="C22" s="120" t="s">
        <v>6</v>
      </c>
      <c r="D22" s="121"/>
      <c r="E22" s="53">
        <f>SUM(E17:E21)</f>
        <v>566339.94999999995</v>
      </c>
      <c r="F22" s="54">
        <f>SUM(F17:F21)</f>
        <v>385554.51</v>
      </c>
      <c r="G22" s="55">
        <f>F22+E22</f>
        <v>951894.46</v>
      </c>
      <c r="H22" s="13"/>
      <c r="I22" s="53">
        <f>SUM(I17:I21)</f>
        <v>332116.30999999994</v>
      </c>
      <c r="J22" s="54">
        <f>SUM(J17:J21)</f>
        <v>183663.97</v>
      </c>
      <c r="K22" s="55">
        <f t="shared" si="1"/>
        <v>515780.27999999991</v>
      </c>
      <c r="L22" s="13"/>
      <c r="M22" s="59">
        <f t="shared" si="2"/>
        <v>-0.45815392181187825</v>
      </c>
      <c r="N22" s="32"/>
    </row>
    <row r="23" spans="1:14" x14ac:dyDescent="0.25">
      <c r="B23" s="3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32"/>
    </row>
    <row r="24" spans="1:14" x14ac:dyDescent="0.25">
      <c r="B24" s="3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2"/>
    </row>
    <row r="25" spans="1:14" x14ac:dyDescent="0.25">
      <c r="B25" s="3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2"/>
    </row>
    <row r="26" spans="1:14" ht="34.5" customHeight="1" x14ac:dyDescent="0.25">
      <c r="B26" s="31"/>
      <c r="C26" s="112" t="s">
        <v>56</v>
      </c>
      <c r="D26" s="112"/>
      <c r="E26" s="112"/>
      <c r="F26" s="112"/>
      <c r="G26" s="112"/>
      <c r="H26" s="13"/>
      <c r="I26" s="112" t="s">
        <v>55</v>
      </c>
      <c r="J26" s="112"/>
      <c r="K26" s="112"/>
      <c r="L26" s="112"/>
      <c r="M26" s="112"/>
      <c r="N26" s="32"/>
    </row>
    <row r="27" spans="1:14" x14ac:dyDescent="0.25">
      <c r="B27" s="3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2"/>
    </row>
    <row r="28" spans="1:14" x14ac:dyDescent="0.25">
      <c r="B28" s="31"/>
      <c r="C28" s="13" t="str">
        <f>_xll.Assistant.XL.RIK_AL("INF54__2_0_1,F=B='1',U='0',I='0',FN='Calibri',FS='10',FC='#FFFFFF',BC='#6495ED',AH='1',AV='1',Br=[$top-$bottom],BrS='1',BrC='#778899'_1,C=Total,F=B='1',U='0',I='0',FN='Calibri',FS='10',FC='#000000',BC='#FFFFFF',AH='1',AV"&amp;"='1',Br=[$top-$bottom],BrS='1',BrC='#778899'_10,F,N_0_0_1_D=12x5;INF02@L=Salarié,E=0,G=0,T=0,P=0,F=CONCATENER([1|6];{g} {g};[1|5]),Y=1,O=NF='Standard'_B='0'_U='0'_I='0'_FN='Calibri'_FS='10'_FC='#000000'_BC='#FFFFFF'_AH='"&amp;"1'_AV='1'_Br=[]_BrS='0'_BrC='#FFFFFF'_WpT='0':E=0,S=2,G=0,T=0,P=0,O=NF='Texte'_B='0'_U='0'_I='0'_FN='Calibri'_FS='10'_FC='#000000'_BC='#FFFFFF'_AH='1'_AV='1'_Br=[]_BrS='0'_BrC='#FFFFFF'_WpT='0':E=0,S=1|21,G=0,T=0,P=0,O=N"&amp;"F='Texte'_B='0'_U='0'_I='0'_FN='Calibri'_FS='10'_FC='#000000'_BC='#FFFFFF'_AH='1'_AV='1'_Br=[]_BrS='0'_BrC='#FFFFFF'_WpT='0':E=0,S=1|8,G=0,T=0,P=0,O=NF='Texte'_B='0'_U='0'_I='0'_FN='Calibri'_FS='10'_FC='#000000'_BC='#FFF"&amp;"FFF'_AH='1'_AV='1'_Br=[]_BrS='0'_BrC='#FFFFFF'_WpT='0':L=Rémunération Période,E=1,G=0,T=1,P=1,F=[7],Y=1,O=NF='Nombre'_B='0'_U='0'_I='0'_FN='Calibri'_FS='10'_FC='#000000'_BC='#FFFFFF'_AH='3'_AV='1'_Br=[]_BrS='0'_BrC='#FFF"&amp;"FFF'_WpT='0':@R=A,S=1,V={0}:R=B,S=2,V={1}:R=C,S=6,V=Rémunération brute non plafonnée:R=D,S=13,V={2}:",$D$6,$F$6,$V$5)</f>
        <v/>
      </c>
      <c r="D28" s="13"/>
      <c r="E28" s="13"/>
      <c r="F28" s="13"/>
      <c r="G28" s="13"/>
      <c r="H28" s="13"/>
      <c r="I28" s="13" t="str">
        <f>_xll.Assistant.XL.RIK_AL("INF54__2_0_1,F=B='1',U='0',I='0',FN='Calibri',FS='10',FC='#FFFFFF',BC='#6495ED',AH='1',AV='1',Br=[$top-$bottom],BrS='1',BrC='#778899'_1,C=Total,F=B='1',U='0',I='0',FN='Calibri',FS='10',FC='#000000',BC='#FFFFFF',AH='1',AV"&amp;"='1',Br=[$top-$bottom],BrS='1',BrC='#778899'_10,F,N_0_0_1_D=12x5;INF02@L=Salarié,E=0,G=0,T=0,P=0,F=CONCATENER([1|6];{g} {g};[1|5]),Y=1,O=NF='Standard'_B='0'_U='0'_I='0'_FN='Calibri'_FS='10'_FC='#000000'_BC='#FFFFFF'_AH='"&amp;"1'_AV='1'_Br=[]_BrS='0'_BrC='#FFFFFF'_WpT='0':E=0,S=2,G=0,T=0,P=0,O=NF='Texte'_B='0'_U='0'_I='0'_FN='Calibri'_FS='10'_FC='#000000'_BC='#FFFFFF'_AH='1'_AV='1'_Br=[]_BrS='0'_BrC='#FFFFFF'_WpT='0':E=0,S=1|21,G=0,T=0,P=0,O=N"&amp;"F='Texte'_B='0'_U='0'_I='0'_FN='Calibri'_FS='10'_FC='#000000'_BC='#FFFFFF'_AH='1'_AV='1'_Br=[]_BrS='0'_BrC='#FFFFFF'_WpT='0':E=0,S=1|8,G=0,T=0,P=0,O=NF='Texte'_B='0'_U='0'_I='0'_FN='Calibri'_FS='10'_FC='#000000'_BC='#FFF"&amp;"FFF'_AH='1'_AV='1'_Br=[]_BrS='0'_BrC='#FFFFFF'_WpT='0':L=Rémunération Période,E=1,G=0,T=0,P=1,F=[7],Y=1,O=NF='Nombre'_B='0'_U='0'_I='0'_FN='Calibri'_FS='10'_FC='#000000'_BC='#FFFFFF'_AH='3'_AV='1'_Br=[]_BrS='0'_BrC='#FFF"&amp;"FFF'_WpT='0',C=&lt;&gt;0:@R=A,S=1,V={0}:R=B,S=2,V={1}:R=C,S=6,V=Rémunération brute non plafonnée:R=D,S=13,V={2}:",$D$6,$F$6,$V$5)</f>
        <v/>
      </c>
      <c r="J28" s="13"/>
      <c r="K28" s="13"/>
      <c r="L28" s="13"/>
      <c r="M28" s="13"/>
      <c r="N28" s="32"/>
    </row>
    <row r="29" spans="1:14" x14ac:dyDescent="0.25">
      <c r="B29" s="31"/>
      <c r="C29" s="72" t="s">
        <v>32</v>
      </c>
      <c r="D29" s="72" t="s">
        <v>33</v>
      </c>
      <c r="E29" s="72" t="s">
        <v>34</v>
      </c>
      <c r="F29" s="72" t="s">
        <v>37</v>
      </c>
      <c r="G29" s="72" t="s">
        <v>35</v>
      </c>
      <c r="H29" s="13"/>
      <c r="I29" s="72" t="s">
        <v>32</v>
      </c>
      <c r="J29" s="72" t="s">
        <v>33</v>
      </c>
      <c r="K29" s="72" t="s">
        <v>34</v>
      </c>
      <c r="L29" s="72" t="s">
        <v>37</v>
      </c>
      <c r="M29" s="72" t="s">
        <v>35</v>
      </c>
      <c r="N29" s="32"/>
    </row>
    <row r="30" spans="1:14" x14ac:dyDescent="0.25">
      <c r="B30" s="31"/>
      <c r="C30" s="64" t="s">
        <v>79</v>
      </c>
      <c r="D30" s="60" t="s">
        <v>62</v>
      </c>
      <c r="E30" s="60" t="s">
        <v>78</v>
      </c>
      <c r="F30" s="60" t="s">
        <v>26</v>
      </c>
      <c r="G30" s="65">
        <v>44303.630000000005</v>
      </c>
      <c r="H30" s="13"/>
      <c r="I30" s="64" t="s">
        <v>68</v>
      </c>
      <c r="J30" s="60" t="s">
        <v>62</v>
      </c>
      <c r="K30" s="60" t="s">
        <v>63</v>
      </c>
      <c r="L30" s="60" t="s">
        <v>26</v>
      </c>
      <c r="M30" s="65">
        <v>3940</v>
      </c>
      <c r="N30" s="32"/>
    </row>
    <row r="31" spans="1:14" x14ac:dyDescent="0.25">
      <c r="B31" s="31"/>
      <c r="C31" s="64" t="s">
        <v>81</v>
      </c>
      <c r="D31" s="60" t="s">
        <v>62</v>
      </c>
      <c r="E31" s="60" t="s">
        <v>82</v>
      </c>
      <c r="F31" s="60" t="s">
        <v>27</v>
      </c>
      <c r="G31" s="65">
        <v>22181.439999999999</v>
      </c>
      <c r="H31" s="13"/>
      <c r="I31" s="64" t="s">
        <v>69</v>
      </c>
      <c r="J31" s="60" t="s">
        <v>62</v>
      </c>
      <c r="K31" s="60" t="s">
        <v>70</v>
      </c>
      <c r="L31" s="60" t="s">
        <v>27</v>
      </c>
      <c r="M31" s="65">
        <v>4406.37</v>
      </c>
      <c r="N31" s="32"/>
    </row>
    <row r="32" spans="1:14" x14ac:dyDescent="0.25">
      <c r="B32" s="31"/>
      <c r="C32" s="64" t="s">
        <v>83</v>
      </c>
      <c r="D32" s="60" t="s">
        <v>62</v>
      </c>
      <c r="E32" s="60" t="s">
        <v>84</v>
      </c>
      <c r="F32" s="60" t="s">
        <v>26</v>
      </c>
      <c r="G32" s="65">
        <v>21963.079999999998</v>
      </c>
      <c r="H32" s="13"/>
      <c r="I32" s="64" t="s">
        <v>64</v>
      </c>
      <c r="J32" s="60" t="s">
        <v>65</v>
      </c>
      <c r="K32" s="60" t="s">
        <v>66</v>
      </c>
      <c r="L32" s="60" t="s">
        <v>67</v>
      </c>
      <c r="M32" s="65">
        <v>4845.6499999999996</v>
      </c>
      <c r="N32" s="32"/>
    </row>
    <row r="33" spans="2:14" x14ac:dyDescent="0.25">
      <c r="B33" s="31"/>
      <c r="C33" s="64" t="s">
        <v>80</v>
      </c>
      <c r="D33" s="60" t="s">
        <v>62</v>
      </c>
      <c r="E33" s="60" t="s">
        <v>72</v>
      </c>
      <c r="F33" s="60" t="s">
        <v>27</v>
      </c>
      <c r="G33" s="65">
        <v>21533.5</v>
      </c>
      <c r="H33" s="13"/>
      <c r="I33" s="64" t="s">
        <v>74</v>
      </c>
      <c r="J33" s="60" t="s">
        <v>62</v>
      </c>
      <c r="K33" s="60" t="s">
        <v>70</v>
      </c>
      <c r="L33" s="60" t="s">
        <v>27</v>
      </c>
      <c r="M33" s="65">
        <v>7037.2199999999993</v>
      </c>
      <c r="N33" s="32"/>
    </row>
    <row r="34" spans="2:14" x14ac:dyDescent="0.25">
      <c r="B34" s="31"/>
      <c r="C34" s="64" t="s">
        <v>85</v>
      </c>
      <c r="D34" s="60" t="s">
        <v>62</v>
      </c>
      <c r="E34" s="60" t="s">
        <v>78</v>
      </c>
      <c r="F34" s="60" t="s">
        <v>26</v>
      </c>
      <c r="G34" s="65">
        <v>20475.11</v>
      </c>
      <c r="H34" s="13"/>
      <c r="I34" s="64" t="s">
        <v>71</v>
      </c>
      <c r="J34" s="60" t="s">
        <v>62</v>
      </c>
      <c r="K34" s="60" t="s">
        <v>72</v>
      </c>
      <c r="L34" s="60" t="s">
        <v>27</v>
      </c>
      <c r="M34" s="65">
        <v>8063.38</v>
      </c>
      <c r="N34" s="32"/>
    </row>
    <row r="35" spans="2:14" x14ac:dyDescent="0.25">
      <c r="B35" s="31"/>
      <c r="C35" s="64" t="s">
        <v>87</v>
      </c>
      <c r="D35" s="60" t="s">
        <v>62</v>
      </c>
      <c r="E35" s="60" t="s">
        <v>78</v>
      </c>
      <c r="F35" s="60" t="s">
        <v>26</v>
      </c>
      <c r="G35" s="65">
        <v>16998.650000000001</v>
      </c>
      <c r="H35" s="13"/>
      <c r="I35" s="64" t="s">
        <v>91</v>
      </c>
      <c r="J35" s="60" t="s">
        <v>62</v>
      </c>
      <c r="K35" s="60" t="s">
        <v>73</v>
      </c>
      <c r="L35" s="60" t="s">
        <v>26</v>
      </c>
      <c r="M35" s="65">
        <v>8131.88</v>
      </c>
      <c r="N35" s="32"/>
    </row>
    <row r="36" spans="2:14" x14ac:dyDescent="0.25">
      <c r="B36" s="31"/>
      <c r="C36" s="64" t="s">
        <v>88</v>
      </c>
      <c r="D36" s="60" t="s">
        <v>62</v>
      </c>
      <c r="E36" s="60" t="s">
        <v>78</v>
      </c>
      <c r="F36" s="60" t="s">
        <v>27</v>
      </c>
      <c r="G36" s="65">
        <v>16322.380000000001</v>
      </c>
      <c r="H36" s="13"/>
      <c r="I36" s="64" t="s">
        <v>92</v>
      </c>
      <c r="J36" s="60" t="s">
        <v>62</v>
      </c>
      <c r="K36" s="60" t="s">
        <v>73</v>
      </c>
      <c r="L36" s="60" t="s">
        <v>26</v>
      </c>
      <c r="M36" s="65">
        <v>9873.630000000001</v>
      </c>
      <c r="N36" s="32"/>
    </row>
    <row r="37" spans="2:14" x14ac:dyDescent="0.25">
      <c r="B37" s="31"/>
      <c r="C37" s="64" t="s">
        <v>89</v>
      </c>
      <c r="D37" s="60" t="s">
        <v>62</v>
      </c>
      <c r="E37" s="60" t="s">
        <v>66</v>
      </c>
      <c r="F37" s="60" t="s">
        <v>26</v>
      </c>
      <c r="G37" s="65">
        <v>15544.69</v>
      </c>
      <c r="H37" s="13"/>
      <c r="I37" s="64" t="s">
        <v>75</v>
      </c>
      <c r="J37" s="60" t="s">
        <v>65</v>
      </c>
      <c r="K37" s="60" t="s">
        <v>76</v>
      </c>
      <c r="L37" s="60" t="s">
        <v>26</v>
      </c>
      <c r="M37" s="65">
        <v>10622.900000000001</v>
      </c>
      <c r="N37" s="32"/>
    </row>
    <row r="38" spans="2:14" x14ac:dyDescent="0.25">
      <c r="B38" s="31"/>
      <c r="C38" s="64" t="s">
        <v>86</v>
      </c>
      <c r="D38" s="60" t="s">
        <v>62</v>
      </c>
      <c r="E38" s="60" t="s">
        <v>82</v>
      </c>
      <c r="F38" s="60" t="s">
        <v>26</v>
      </c>
      <c r="G38" s="65">
        <v>14942.25</v>
      </c>
      <c r="H38" s="13"/>
      <c r="I38" s="64" t="s">
        <v>77</v>
      </c>
      <c r="J38" s="60" t="s">
        <v>65</v>
      </c>
      <c r="K38" s="60" t="s">
        <v>76</v>
      </c>
      <c r="L38" s="60" t="s">
        <v>26</v>
      </c>
      <c r="M38" s="65">
        <v>10636.760000000002</v>
      </c>
      <c r="N38" s="32"/>
    </row>
    <row r="39" spans="2:14" x14ac:dyDescent="0.25">
      <c r="B39" s="31"/>
      <c r="C39" s="64" t="s">
        <v>90</v>
      </c>
      <c r="D39" s="60" t="s">
        <v>62</v>
      </c>
      <c r="E39" s="60" t="s">
        <v>84</v>
      </c>
      <c r="F39" s="60" t="s">
        <v>26</v>
      </c>
      <c r="G39" s="65">
        <v>14328.470000000001</v>
      </c>
      <c r="H39" s="13"/>
      <c r="I39" s="64" t="s">
        <v>93</v>
      </c>
      <c r="J39" s="60" t="s">
        <v>62</v>
      </c>
      <c r="K39" s="60" t="s">
        <v>73</v>
      </c>
      <c r="L39" s="60" t="s">
        <v>26</v>
      </c>
      <c r="M39" s="65">
        <v>10881.45</v>
      </c>
      <c r="N39" s="32"/>
    </row>
    <row r="40" spans="2:14" x14ac:dyDescent="0.25">
      <c r="B40" s="31"/>
      <c r="C40" s="61" t="s">
        <v>36</v>
      </c>
      <c r="D40" s="62"/>
      <c r="E40" s="62"/>
      <c r="F40" s="62"/>
      <c r="G40" s="63">
        <v>208593.2</v>
      </c>
      <c r="H40" s="13"/>
      <c r="I40" s="61" t="s">
        <v>36</v>
      </c>
      <c r="J40" s="62"/>
      <c r="K40" s="62"/>
      <c r="L40" s="62"/>
      <c r="M40" s="63">
        <v>78439.240000000005</v>
      </c>
      <c r="N40" s="32"/>
    </row>
    <row r="41" spans="2:14" x14ac:dyDescent="0.25">
      <c r="B41" s="31"/>
      <c r="C41" s="66"/>
      <c r="D41" s="67"/>
      <c r="E41" s="67"/>
      <c r="F41" s="67"/>
      <c r="G41" s="17"/>
      <c r="H41" s="13"/>
      <c r="I41" s="66"/>
      <c r="J41" s="67"/>
      <c r="K41" s="67"/>
      <c r="L41" s="67"/>
      <c r="M41" s="17"/>
      <c r="N41" s="32"/>
    </row>
    <row r="42" spans="2:14" x14ac:dyDescent="0.25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</row>
  </sheetData>
  <mergeCells count="14">
    <mergeCell ref="C22:D22"/>
    <mergeCell ref="B21:B22"/>
    <mergeCell ref="C26:G26"/>
    <mergeCell ref="I26:M26"/>
    <mergeCell ref="C17:D17"/>
    <mergeCell ref="C18:D18"/>
    <mergeCell ref="C19:D19"/>
    <mergeCell ref="C20:D20"/>
    <mergeCell ref="C21:D21"/>
    <mergeCell ref="B10:N10"/>
    <mergeCell ref="B1:N1"/>
    <mergeCell ref="E15:G15"/>
    <mergeCell ref="I15:K15"/>
    <mergeCell ref="M15:M1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1E5FA-5FBE-4C28-837C-49DEAE96C541}">
  <dimension ref="A1:X47"/>
  <sheetViews>
    <sheetView showGridLines="0" workbookViewId="0">
      <pane ySplit="9" topLeftCell="A10" activePane="bottomLeft" state="frozen"/>
      <selection pane="bottomLeft" activeCell="G7" sqref="G7"/>
    </sheetView>
  </sheetViews>
  <sheetFormatPr baseColWidth="10" defaultRowHeight="16.5" x14ac:dyDescent="0.3"/>
  <cols>
    <col min="1" max="1" width="9" style="2" customWidth="1"/>
    <col min="2" max="2" width="9.28515625" style="2" customWidth="1"/>
    <col min="3" max="3" width="18" style="2" bestFit="1" customWidth="1"/>
    <col min="4" max="4" width="32.42578125" style="2" bestFit="1" customWidth="1"/>
    <col min="5" max="10" width="25" style="2" customWidth="1"/>
    <col min="11" max="11" width="26" style="2" customWidth="1"/>
    <col min="12" max="12" width="12" style="2" customWidth="1"/>
    <col min="13" max="13" width="9.85546875" style="2" customWidth="1"/>
    <col min="14" max="16384" width="11.42578125" style="2"/>
  </cols>
  <sheetData>
    <row r="1" spans="1:24" ht="47.25" customHeight="1" x14ac:dyDescent="0.3">
      <c r="A1" s="27"/>
      <c r="B1" s="114" t="s">
        <v>60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3.5" customHeight="1" x14ac:dyDescent="0.3">
      <c r="A2" s="27"/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3.5" customHeight="1" x14ac:dyDescent="0.3">
      <c r="A3" s="27"/>
      <c r="B3" s="31"/>
      <c r="C3" s="13"/>
      <c r="D3" s="13"/>
      <c r="E3" s="13"/>
      <c r="F3" s="13"/>
      <c r="G3" s="13"/>
      <c r="H3" s="13"/>
      <c r="I3" s="13"/>
      <c r="J3" s="13"/>
      <c r="K3" s="13"/>
      <c r="L3" s="32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13.5" customHeight="1" x14ac:dyDescent="0.3">
      <c r="A4" s="27"/>
      <c r="B4" s="31"/>
      <c r="C4" s="13"/>
      <c r="D4" s="13"/>
      <c r="E4" s="13"/>
      <c r="F4" s="13"/>
      <c r="G4" s="13"/>
      <c r="H4" s="13"/>
      <c r="I4" s="13"/>
      <c r="J4" s="13"/>
      <c r="K4" s="13"/>
      <c r="L4" s="3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7.5" x14ac:dyDescent="0.3">
      <c r="A5" s="27"/>
      <c r="B5" s="31"/>
      <c r="C5" s="13"/>
      <c r="D5" s="1" t="s">
        <v>0</v>
      </c>
      <c r="E5" s="13"/>
      <c r="F5" s="1" t="s">
        <v>1</v>
      </c>
      <c r="G5" s="13"/>
      <c r="H5" s="13"/>
      <c r="I5" s="13"/>
      <c r="J5" s="13"/>
      <c r="K5" s="1" t="s">
        <v>2</v>
      </c>
      <c r="L5" s="32"/>
      <c r="M5" s="27"/>
      <c r="N5" s="27"/>
      <c r="O5" s="27"/>
      <c r="P5" s="27"/>
      <c r="Q5" s="27"/>
      <c r="R5" s="27"/>
      <c r="S5" s="73" t="s">
        <v>20</v>
      </c>
      <c r="T5" s="73" t="str">
        <f>YEAR($K$6)*100+1&amp;".."&amp;TEXT(EDATE($K$6,0),"AAAAMM")</f>
        <v>201901..201912</v>
      </c>
      <c r="U5" s="73">
        <f>YEAR(K6)</f>
        <v>2019</v>
      </c>
      <c r="V5" s="73" t="str">
        <f>TEXT(EDATE($K$6,0),"JJ/MM/AAAA")</f>
        <v>31/12/2019</v>
      </c>
      <c r="W5" s="27"/>
      <c r="X5" s="27"/>
    </row>
    <row r="6" spans="1:24" ht="21.75" customHeight="1" x14ac:dyDescent="0.3">
      <c r="A6" s="27"/>
      <c r="B6" s="31"/>
      <c r="C6" s="13"/>
      <c r="D6" s="98" t="s">
        <v>61</v>
      </c>
      <c r="E6" s="13"/>
      <c r="F6" s="98" t="s">
        <v>4</v>
      </c>
      <c r="G6" s="13"/>
      <c r="H6" s="13"/>
      <c r="I6" s="13"/>
      <c r="J6" s="13"/>
      <c r="K6" s="11">
        <v>43830</v>
      </c>
      <c r="L6" s="32"/>
      <c r="M6" s="27"/>
      <c r="N6" s="27"/>
      <c r="O6" s="27"/>
      <c r="P6" s="27"/>
      <c r="Q6" s="27"/>
      <c r="R6" s="27"/>
      <c r="S6" s="73" t="s">
        <v>21</v>
      </c>
      <c r="T6" s="73" t="str">
        <f>(YEAR($K$6)-1)*100+1&amp;".."&amp;TEXT(EDATE($K$6,-12),"AAAAMM")</f>
        <v>201801..201812</v>
      </c>
      <c r="U6" s="74">
        <f>YEAR(K6)-1</f>
        <v>2018</v>
      </c>
      <c r="V6" s="73" t="str">
        <f>TEXT(EDATE($K$6,-12),"JJ/MM/AAAA")</f>
        <v>31/12/2018</v>
      </c>
      <c r="W6" s="27"/>
      <c r="X6" s="27"/>
    </row>
    <row r="7" spans="1:24" ht="13.5" customHeight="1" x14ac:dyDescent="0.3">
      <c r="A7" s="27"/>
      <c r="B7" s="31"/>
      <c r="C7" s="13"/>
      <c r="D7" s="13"/>
      <c r="E7" s="13"/>
      <c r="F7" s="13"/>
      <c r="G7" s="13"/>
      <c r="H7" s="13"/>
      <c r="I7" s="13"/>
      <c r="J7" s="13"/>
      <c r="K7" s="35"/>
      <c r="L7" s="3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13.5" customHeight="1" x14ac:dyDescent="0.3">
      <c r="A8" s="27"/>
      <c r="B8" s="31"/>
      <c r="C8" s="13"/>
      <c r="D8" s="13"/>
      <c r="E8" s="13"/>
      <c r="F8" s="13"/>
      <c r="G8" s="13"/>
      <c r="H8" s="13"/>
      <c r="I8" s="13"/>
      <c r="J8" s="13"/>
      <c r="K8" s="13"/>
      <c r="L8" s="3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3.5" customHeight="1" x14ac:dyDescent="0.3">
      <c r="A9" s="27"/>
      <c r="B9" s="31"/>
      <c r="C9" s="13"/>
      <c r="D9" s="13"/>
      <c r="E9" s="13"/>
      <c r="F9" s="13"/>
      <c r="G9" s="13"/>
      <c r="H9" s="13"/>
      <c r="I9" s="13"/>
      <c r="J9" s="13"/>
      <c r="K9" s="13"/>
      <c r="L9" s="3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4.5" customHeight="1" x14ac:dyDescent="0.3">
      <c r="B10" s="111" t="s">
        <v>58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24" ht="12" customHeigh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24" ht="12" customHeight="1" x14ac:dyDescent="0.3"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24" ht="14.25" customHeight="1" x14ac:dyDescent="0.3">
      <c r="B13" s="6"/>
      <c r="C13" s="7"/>
      <c r="D13" s="7"/>
      <c r="E13" s="85" t="s">
        <v>23</v>
      </c>
      <c r="F13" s="85" t="s">
        <v>24</v>
      </c>
      <c r="G13" s="85" t="s">
        <v>25</v>
      </c>
      <c r="H13" s="85" t="s">
        <v>29</v>
      </c>
      <c r="I13" s="86" t="s">
        <v>30</v>
      </c>
      <c r="J13" s="78"/>
      <c r="K13" s="7"/>
      <c r="L13" s="8"/>
    </row>
    <row r="14" spans="1:24" ht="25.5" customHeight="1" x14ac:dyDescent="0.3">
      <c r="B14" s="6"/>
      <c r="C14" s="7"/>
      <c r="D14" s="7"/>
      <c r="E14" s="75" t="s">
        <v>39</v>
      </c>
      <c r="F14" s="76" t="s">
        <v>38</v>
      </c>
      <c r="G14" s="76" t="s">
        <v>57</v>
      </c>
      <c r="H14" s="76" t="s">
        <v>40</v>
      </c>
      <c r="I14" s="76" t="s">
        <v>41</v>
      </c>
      <c r="J14" s="77" t="s">
        <v>19</v>
      </c>
      <c r="K14" s="7"/>
      <c r="L14" s="8"/>
    </row>
    <row r="15" spans="1:24" ht="18" customHeight="1" x14ac:dyDescent="0.3">
      <c r="B15" s="87" t="str">
        <f>"&gt;"&amp;TEXT(DATE(YEAR($K$6)-25,MONTH($K$6),DAY($K$6)),"JJ/mm/AAAA")</f>
        <v>&gt;31/12/1994</v>
      </c>
      <c r="C15" s="7"/>
      <c r="D15" s="82" t="s">
        <v>42</v>
      </c>
      <c r="E15" s="88">
        <f>_xll.Assistant.XL.RIK_AC("INF54__;INF03@E=1,S=5,G=0,T=0,P=0:@R=A,S=13,V={0}:R=B,S=1,V={1}:R=C,S=14,V={2}:R=D,S=37,V={3}:R=E,S=22,V={4}:",$D$6,$K$6,$F$6,$B15,E$13)</f>
        <v>0</v>
      </c>
      <c r="F15" s="89">
        <f>_xll.Assistant.XL.RIK_AC("INF54__;INF03@E=1,S=5,G=0,T=0,P=0:@R=A,S=13,V={0}:R=B,S=1,V={1}:R=C,S=14,V={2}:R=D,S=37,V={3}:R=E,S=22,V={4}:",$D$6,$K$6,$F$6,$B15,F$13)</f>
        <v>0</v>
      </c>
      <c r="G15" s="89">
        <f>_xll.Assistant.XL.RIK_AC("INF54__;INF03@E=1,S=5,G=0,T=0,P=0:@R=A,S=13,V={0}:R=B,S=1,V={1}:R=C,S=14,V={2}:R=D,S=37,V={3}:R=E,S=22,V={4}:",$D$6,$K$6,$F$6,$B15,G$13)</f>
        <v>2</v>
      </c>
      <c r="H15" s="89">
        <f>_xll.Assistant.XL.RIK_AC("INF54__;INF03@E=1,S=5,G=0,T=0,P=0:@R=A,S=13,V={0}:R=B,S=1,V={1}:R=C,S=14,V={2}:R=D,S=37,V={3}:R=E,S=22,V={4}:",$D$6,$K$6,$F$6,$B15,H$13)</f>
        <v>0</v>
      </c>
      <c r="I15" s="90">
        <f>_xll.Assistant.XL.RIK_AC("INF54__;INF03@E=1,S=5,G=0,T=0,P=0:@R=A,S=13,V={0}:R=B,S=1,V={1}:R=C,S=14,V={2}:R=D,S=37,V={3}:R=E,S=22,V={4}:",$D$6,$K$6,$F$6,$B15,I$13)</f>
        <v>0</v>
      </c>
      <c r="J15" s="79">
        <f>SUM(E15:I15)</f>
        <v>2</v>
      </c>
      <c r="K15" s="7"/>
      <c r="L15" s="8"/>
    </row>
    <row r="16" spans="1:24" ht="18" customHeight="1" x14ac:dyDescent="0.3">
      <c r="B16" s="87" t="str">
        <f>TEXT(DATE(YEAR($K$6)-30,MONTH($K$6),DAY($K$6)-1),"JJ/mm/AAAA")&amp;".."&amp;TEXT(DATE(YEAR($K$6)-25,MONTH($K$6),DAY($K$6)),"JJ/mm/AAAA")</f>
        <v>30/12/1989..31/12/1994</v>
      </c>
      <c r="C16" s="7"/>
      <c r="D16" s="83" t="s">
        <v>43</v>
      </c>
      <c r="E16" s="91">
        <f>_xll.Assistant.XL.RIK_AC("INF54__;INF03@E=1,S=5,G=0,T=0,P=0:@R=A,S=13,V={0}:R=B,S=1,V={1}:R=C,S=14,V={2}:R=D,S=37,V={3}:R=E,S=22,V={4}:",$D$6,$K$6,$F$6,$B16,E$13)</f>
        <v>0</v>
      </c>
      <c r="F16" s="92">
        <f>_xll.Assistant.XL.RIK_AC("INF54__;INF03@E=1,S=5,G=0,T=0,P=0:@R=A,S=13,V={0}:R=B,S=1,V={1}:R=C,S=14,V={2}:R=D,S=37,V={3}:R=E,S=22,V={4}:",$D$6,$K$6,$F$6,$B16,F$13)</f>
        <v>0</v>
      </c>
      <c r="G16" s="92">
        <f>_xll.Assistant.XL.RIK_AC("INF54__;INF03@E=1,S=5,G=0,T=0,P=0:@R=A,S=13,V={0}:R=B,S=1,V={1}:R=C,S=14,V={2}:R=D,S=37,V={3}:R=E,S=22,V={4}:",$D$6,$K$6,$F$6,$B16,G$13)</f>
        <v>0</v>
      </c>
      <c r="H16" s="92">
        <f>_xll.Assistant.XL.RIK_AC("INF54__;INF03@E=1,S=5,G=0,T=0,P=0:@R=A,S=13,V={0}:R=B,S=1,V={1}:R=C,S=14,V={2}:R=D,S=37,V={3}:R=E,S=22,V={4}:",$D$6,$K$6,$F$6,$B16,H$13)</f>
        <v>0</v>
      </c>
      <c r="I16" s="93">
        <f>_xll.Assistant.XL.RIK_AC("INF54__;INF03@E=1,S=5,G=0,T=0,P=0:@R=A,S=13,V={0}:R=B,S=1,V={1}:R=C,S=14,V={2}:R=D,S=37,V={3}:R=E,S=22,V={4}:",$D$6,$K$6,$F$6,$B16,I$13)</f>
        <v>0</v>
      </c>
      <c r="J16" s="80">
        <f t="shared" ref="J16:J24" si="0">SUM(E16:I16)</f>
        <v>0</v>
      </c>
      <c r="K16" s="7"/>
      <c r="L16" s="8"/>
    </row>
    <row r="17" spans="2:12" ht="18" customHeight="1" x14ac:dyDescent="0.3">
      <c r="B17" s="87" t="str">
        <f>TEXT(DATE(YEAR($K$6)-35,MONTH($K$6),DAY($K$6)-1),"JJ/mm/AAAA")&amp;".."&amp;TEXT(DATE(YEAR($K$6)-30,MONTH($K$6),DAY($K$6)),"JJ/mm/AAAA")</f>
        <v>30/12/1984..31/12/1989</v>
      </c>
      <c r="C17" s="7"/>
      <c r="D17" s="83" t="s">
        <v>44</v>
      </c>
      <c r="E17" s="91">
        <f>_xll.Assistant.XL.RIK_AC("INF54__;INF03@E=1,S=5,G=0,T=0,P=0:@R=A,S=13,V={0}:R=B,S=1,V={1}:R=C,S=14,V={2}:R=D,S=37,V={3}:R=E,S=22,V={4}:",$D$6,$K$6,$F$6,$B17,E$13)</f>
        <v>0</v>
      </c>
      <c r="F17" s="92">
        <f>_xll.Assistant.XL.RIK_AC("INF54__;INF03@E=1,S=5,G=0,T=0,P=0:@R=A,S=13,V={0}:R=B,S=1,V={1}:R=C,S=14,V={2}:R=D,S=37,V={3}:R=E,S=22,V={4}:",$D$6,$K$6,$F$6,$B17,F$13)</f>
        <v>0</v>
      </c>
      <c r="G17" s="92">
        <f>_xll.Assistant.XL.RIK_AC("INF54__;INF03@E=1,S=5,G=0,T=0,P=0:@R=A,S=13,V={0}:R=B,S=1,V={1}:R=C,S=14,V={2}:R=D,S=37,V={3}:R=E,S=22,V={4}:",$D$6,$K$6,$F$6,$B17,G$13)</f>
        <v>0</v>
      </c>
      <c r="H17" s="92">
        <f>_xll.Assistant.XL.RIK_AC("INF54__;INF03@E=1,S=5,G=0,T=0,P=0:@R=A,S=13,V={0}:R=B,S=1,V={1}:R=C,S=14,V={2}:R=D,S=37,V={3}:R=E,S=22,V={4}:",$D$6,$K$6,$F$6,$B17,H$13)</f>
        <v>0</v>
      </c>
      <c r="I17" s="93">
        <f>_xll.Assistant.XL.RIK_AC("INF54__;INF03@E=1,S=5,G=0,T=0,P=0:@R=A,S=13,V={0}:R=B,S=1,V={1}:R=C,S=14,V={2}:R=D,S=37,V={3}:R=E,S=22,V={4}:",$D$6,$K$6,$F$6,$B17,I$13)</f>
        <v>0</v>
      </c>
      <c r="J17" s="80">
        <f t="shared" si="0"/>
        <v>0</v>
      </c>
      <c r="K17" s="7"/>
      <c r="L17" s="8"/>
    </row>
    <row r="18" spans="2:12" ht="18" customHeight="1" x14ac:dyDescent="0.3">
      <c r="B18" s="87" t="str">
        <f>TEXT(DATE(YEAR($K$6)-40,MONTH($K$6),DAY($K$6)-1),"JJ/mm/AAAA")&amp;".."&amp;TEXT(DATE(YEAR($K$6)-35,MONTH($K$6),DAY($K$6)),"JJ/mm/AAAA")</f>
        <v>30/12/1979..31/12/1984</v>
      </c>
      <c r="C18" s="7"/>
      <c r="D18" s="83" t="s">
        <v>45</v>
      </c>
      <c r="E18" s="91">
        <f>_xll.Assistant.XL.RIK_AC("INF54__;INF03@E=1,S=5,G=0,T=0,P=0:@R=A,S=13,V={0}:R=B,S=1,V={1}:R=C,S=14,V={2}:R=D,S=37,V={3}:R=E,S=22,V={4}:",$D$6,$K$6,$F$6,$B18,E$13)</f>
        <v>0</v>
      </c>
      <c r="F18" s="92">
        <f>_xll.Assistant.XL.RIK_AC("INF54__;INF03@E=1,S=5,G=0,T=0,P=0:@R=A,S=13,V={0}:R=B,S=1,V={1}:R=C,S=14,V={2}:R=D,S=37,V={3}:R=E,S=22,V={4}:",$D$6,$K$6,$F$6,$B18,F$13)</f>
        <v>0</v>
      </c>
      <c r="G18" s="92">
        <f>_xll.Assistant.XL.RIK_AC("INF54__;INF03@E=1,S=5,G=0,T=0,P=0:@R=A,S=13,V={0}:R=B,S=1,V={1}:R=C,S=14,V={2}:R=D,S=37,V={3}:R=E,S=22,V={4}:",$D$6,$K$6,$F$6,$B18,G$13)</f>
        <v>5</v>
      </c>
      <c r="H18" s="92">
        <f>_xll.Assistant.XL.RIK_AC("INF54__;INF03@E=1,S=5,G=0,T=0,P=0:@R=A,S=13,V={0}:R=B,S=1,V={1}:R=C,S=14,V={2}:R=D,S=37,V={3}:R=E,S=22,V={4}:",$D$6,$K$6,$F$6,$B18,H$13)</f>
        <v>0</v>
      </c>
      <c r="I18" s="93">
        <f>_xll.Assistant.XL.RIK_AC("INF54__;INF03@E=1,S=5,G=0,T=0,P=0:@R=A,S=13,V={0}:R=B,S=1,V={1}:R=C,S=14,V={2}:R=D,S=37,V={3}:R=E,S=22,V={4}:",$D$6,$K$6,$F$6,$B18,I$13)</f>
        <v>0</v>
      </c>
      <c r="J18" s="80">
        <f t="shared" si="0"/>
        <v>5</v>
      </c>
      <c r="K18" s="7"/>
      <c r="L18" s="8"/>
    </row>
    <row r="19" spans="2:12" ht="18" customHeight="1" x14ac:dyDescent="0.3">
      <c r="B19" s="87" t="str">
        <f>TEXT(DATE(YEAR($K$6)-45,MONTH($K$6),DAY($K$6)-1),"JJ/mm/AAAA")&amp;".."&amp;TEXT(DATE(YEAR($K$6)-40,MONTH($K$6),DAY($K$6)),"JJ/mm/AAAA")</f>
        <v>30/12/1974..31/12/1979</v>
      </c>
      <c r="C19" s="7"/>
      <c r="D19" s="83" t="s">
        <v>46</v>
      </c>
      <c r="E19" s="91">
        <f>_xll.Assistant.XL.RIK_AC("INF54__;INF03@E=1,S=5,G=0,T=0,P=0:@R=A,S=13,V={0}:R=B,S=1,V={1}:R=C,S=14,V={2}:R=D,S=37,V={3}:R=E,S=22,V={4}:",$D$6,$K$6,$F$6,$B19,E$13)</f>
        <v>0</v>
      </c>
      <c r="F19" s="92">
        <f>_xll.Assistant.XL.RIK_AC("INF54__;INF03@E=1,S=5,G=0,T=0,P=0:@R=A,S=13,V={0}:R=B,S=1,V={1}:R=C,S=14,V={2}:R=D,S=37,V={3}:R=E,S=22,V={4}:",$D$6,$K$6,$F$6,$B19,F$13)</f>
        <v>1</v>
      </c>
      <c r="G19" s="92">
        <f>_xll.Assistant.XL.RIK_AC("INF54__;INF03@E=1,S=5,G=0,T=0,P=0:@R=A,S=13,V={0}:R=B,S=1,V={1}:R=C,S=14,V={2}:R=D,S=37,V={3}:R=E,S=22,V={4}:",$D$6,$K$6,$F$6,$B19,G$13)</f>
        <v>5</v>
      </c>
      <c r="H19" s="92">
        <f>_xll.Assistant.XL.RIK_AC("INF54__;INF03@E=1,S=5,G=0,T=0,P=0:@R=A,S=13,V={0}:R=B,S=1,V={1}:R=C,S=14,V={2}:R=D,S=37,V={3}:R=E,S=22,V={4}:",$D$6,$K$6,$F$6,$B19,H$13)</f>
        <v>0</v>
      </c>
      <c r="I19" s="93">
        <f>_xll.Assistant.XL.RIK_AC("INF54__;INF03@E=1,S=5,G=0,T=0,P=0:@R=A,S=13,V={0}:R=B,S=1,V={1}:R=C,S=14,V={2}:R=D,S=37,V={3}:R=E,S=22,V={4}:",$D$6,$K$6,$F$6,$B19,I$13)</f>
        <v>0</v>
      </c>
      <c r="J19" s="80">
        <f t="shared" si="0"/>
        <v>6</v>
      </c>
      <c r="K19" s="7"/>
      <c r="L19" s="8"/>
    </row>
    <row r="20" spans="2:12" ht="18" customHeight="1" x14ac:dyDescent="0.3">
      <c r="B20" s="87" t="str">
        <f>TEXT(DATE(YEAR($K$6)-50,MONTH($K$6),DAY($K$6)-1),"JJ/mm/AAAA")&amp;".."&amp;TEXT(DATE(YEAR($K$6)-45,MONTH($K$6),DAY($K$6)),"JJ/mm/AAAA")</f>
        <v>30/12/1969..31/12/1974</v>
      </c>
      <c r="C20" s="7"/>
      <c r="D20" s="83" t="s">
        <v>47</v>
      </c>
      <c r="E20" s="91">
        <f>_xll.Assistant.XL.RIK_AC("INF54__;INF03@E=1,S=5,G=0,T=0,P=0:@R=A,S=13,V={0}:R=B,S=1,V={1}:R=C,S=14,V={2}:R=D,S=37,V={3}:R=E,S=22,V={4}:",$D$6,$K$6,$F$6,$B20,E$13)</f>
        <v>0</v>
      </c>
      <c r="F20" s="92">
        <f>_xll.Assistant.XL.RIK_AC("INF54__;INF03@E=1,S=5,G=0,T=0,P=0:@R=A,S=13,V={0}:R=B,S=1,V={1}:R=C,S=14,V={2}:R=D,S=37,V={3}:R=E,S=22,V={4}:",$D$6,$K$6,$F$6,$B20,F$13)</f>
        <v>3</v>
      </c>
      <c r="G20" s="92">
        <f>_xll.Assistant.XL.RIK_AC("INF54__;INF03@E=1,S=5,G=0,T=0,P=0:@R=A,S=13,V={0}:R=B,S=1,V={1}:R=C,S=14,V={2}:R=D,S=37,V={3}:R=E,S=22,V={4}:",$D$6,$K$6,$F$6,$B20,G$13)</f>
        <v>4</v>
      </c>
      <c r="H20" s="92">
        <f>_xll.Assistant.XL.RIK_AC("INF54__;INF03@E=1,S=5,G=0,T=0,P=0:@R=A,S=13,V={0}:R=B,S=1,V={1}:R=C,S=14,V={2}:R=D,S=37,V={3}:R=E,S=22,V={4}:",$D$6,$K$6,$F$6,$B20,H$13)</f>
        <v>0</v>
      </c>
      <c r="I20" s="93">
        <f>_xll.Assistant.XL.RIK_AC("INF54__;INF03@E=1,S=5,G=0,T=0,P=0:@R=A,S=13,V={0}:R=B,S=1,V={1}:R=C,S=14,V={2}:R=D,S=37,V={3}:R=E,S=22,V={4}:",$D$6,$K$6,$F$6,$B20,I$13)</f>
        <v>0</v>
      </c>
      <c r="J20" s="80">
        <f t="shared" si="0"/>
        <v>7</v>
      </c>
      <c r="K20" s="7"/>
      <c r="L20" s="8"/>
    </row>
    <row r="21" spans="2:12" ht="18" customHeight="1" x14ac:dyDescent="0.3">
      <c r="B21" s="87" t="str">
        <f>TEXT(DATE(YEAR($K$6)-55,MONTH($K$6),DAY($K$6)-1),"JJ/mm/AAAA")&amp;".."&amp;TEXT(DATE(YEAR($K$6)-50,MONTH($K$6),DAY($K$6)),"JJ/mm/AAAA")</f>
        <v>30/12/1964..31/12/1969</v>
      </c>
      <c r="C21" s="7"/>
      <c r="D21" s="83" t="s">
        <v>48</v>
      </c>
      <c r="E21" s="91">
        <f>_xll.Assistant.XL.RIK_AC("INF54__;INF03@E=1,S=5,G=0,T=0,P=0:@R=A,S=13,V={0}:R=B,S=1,V={1}:R=C,S=14,V={2}:R=D,S=37,V={3}:R=E,S=22,V={4}:",$D$6,$K$6,$F$6,$B21,E$13)</f>
        <v>0</v>
      </c>
      <c r="F21" s="92">
        <f>_xll.Assistant.XL.RIK_AC("INF54__;INF03@E=1,S=5,G=0,T=0,P=0:@R=A,S=13,V={0}:R=B,S=1,V={1}:R=C,S=14,V={2}:R=D,S=37,V={3}:R=E,S=22,V={4}:",$D$6,$K$6,$F$6,$B21,F$13)</f>
        <v>1</v>
      </c>
      <c r="G21" s="92">
        <f>_xll.Assistant.XL.RIK_AC("INF54__;INF03@E=1,S=5,G=0,T=0,P=0:@R=A,S=13,V={0}:R=B,S=1,V={1}:R=C,S=14,V={2}:R=D,S=37,V={3}:R=E,S=22,V={4}:",$D$6,$K$6,$F$6,$B21,G$13)</f>
        <v>3</v>
      </c>
      <c r="H21" s="92">
        <f>_xll.Assistant.XL.RIK_AC("INF54__;INF03@E=1,S=5,G=0,T=0,P=0:@R=A,S=13,V={0}:R=B,S=1,V={1}:R=C,S=14,V={2}:R=D,S=37,V={3}:R=E,S=22,V={4}:",$D$6,$K$6,$F$6,$B21,H$13)</f>
        <v>0</v>
      </c>
      <c r="I21" s="93">
        <f>_xll.Assistant.XL.RIK_AC("INF54__;INF03@E=1,S=5,G=0,T=0,P=0:@R=A,S=13,V={0}:R=B,S=1,V={1}:R=C,S=14,V={2}:R=D,S=37,V={3}:R=E,S=22,V={4}:",$D$6,$K$6,$F$6,$B21,I$13)</f>
        <v>0</v>
      </c>
      <c r="J21" s="80">
        <f t="shared" si="0"/>
        <v>4</v>
      </c>
      <c r="K21" s="7"/>
      <c r="L21" s="8"/>
    </row>
    <row r="22" spans="2:12" ht="18" customHeight="1" x14ac:dyDescent="0.3">
      <c r="B22" s="87" t="str">
        <f>TEXT(DATE(YEAR($K$6)-60,MONTH($K$6),DAY($K$6)-1),"JJ/mm/AAAA")&amp;".."&amp;TEXT(DATE(YEAR($K$6)-55,MONTH($K$6),DAY($K$6)),"JJ/mm/AAAA")</f>
        <v>30/12/1959..31/12/1964</v>
      </c>
      <c r="C22" s="7"/>
      <c r="D22" s="83" t="s">
        <v>49</v>
      </c>
      <c r="E22" s="91">
        <f>_xll.Assistant.XL.RIK_AC("INF54__;INF03@E=1,S=5,G=0,T=0,P=0:@R=A,S=13,V={0}:R=B,S=1,V={1}:R=C,S=14,V={2}:R=D,S=37,V={3}:R=E,S=22,V={4}:",$D$6,$K$6,$F$6,$B22,E$13)</f>
        <v>0</v>
      </c>
      <c r="F22" s="92">
        <f>_xll.Assistant.XL.RIK_AC("INF54__;INF03@E=1,S=5,G=0,T=0,P=0:@R=A,S=13,V={0}:R=B,S=1,V={1}:R=C,S=14,V={2}:R=D,S=37,V={3}:R=E,S=22,V={4}:",$D$6,$K$6,$F$6,$B22,F$13)</f>
        <v>3</v>
      </c>
      <c r="G22" s="92">
        <f>_xll.Assistant.XL.RIK_AC("INF54__;INF03@E=1,S=5,G=0,T=0,P=0:@R=A,S=13,V={0}:R=B,S=1,V={1}:R=C,S=14,V={2}:R=D,S=37,V={3}:R=E,S=22,V={4}:",$D$6,$K$6,$F$6,$B22,G$13)</f>
        <v>0</v>
      </c>
      <c r="H22" s="92">
        <f>_xll.Assistant.XL.RIK_AC("INF54__;INF03@E=1,S=5,G=0,T=0,P=0:@R=A,S=13,V={0}:R=B,S=1,V={1}:R=C,S=14,V={2}:R=D,S=37,V={3}:R=E,S=22,V={4}:",$D$6,$K$6,$F$6,$B22,H$13)</f>
        <v>0</v>
      </c>
      <c r="I22" s="93">
        <f>_xll.Assistant.XL.RIK_AC("INF54__;INF03@E=1,S=5,G=0,T=0,P=0:@R=A,S=13,V={0}:R=B,S=1,V={1}:R=C,S=14,V={2}:R=D,S=37,V={3}:R=E,S=22,V={4}:",$D$6,$K$6,$F$6,$B22,I$13)</f>
        <v>0</v>
      </c>
      <c r="J22" s="80">
        <f t="shared" si="0"/>
        <v>3</v>
      </c>
      <c r="K22" s="7"/>
      <c r="L22" s="8"/>
    </row>
    <row r="23" spans="2:12" ht="18" customHeight="1" x14ac:dyDescent="0.3">
      <c r="B23" s="87" t="str">
        <f>TEXT(DATE(YEAR($K$6)-65,MONTH($K$6),DAY($K$6)-1),"JJ/mm/AAAA")&amp;".."&amp;TEXT(DATE(YEAR($K$6)-60,MONTH($K$6),DAY($K$6)),"JJ/mm/AAAA")</f>
        <v>30/12/1954..31/12/1959</v>
      </c>
      <c r="C23" s="7"/>
      <c r="D23" s="83" t="s">
        <v>50</v>
      </c>
      <c r="E23" s="91">
        <f>_xll.Assistant.XL.RIK_AC("INF54__;INF03@E=1,S=5,G=0,T=0,P=0:@R=A,S=13,V={0}:R=B,S=1,V={1}:R=C,S=14,V={2}:R=D,S=37,V={3}:R=E,S=22,V={4}:",$D$6,$K$6,$F$6,$B23,E$13)</f>
        <v>0</v>
      </c>
      <c r="F23" s="92">
        <f>_xll.Assistant.XL.RIK_AC("INF54__;INF03@E=1,S=5,G=0,T=0,P=0:@R=A,S=13,V={0}:R=B,S=1,V={1}:R=C,S=14,V={2}:R=D,S=37,V={3}:R=E,S=22,V={4}:",$D$6,$K$6,$F$6,$B23,F$13)</f>
        <v>1</v>
      </c>
      <c r="G23" s="92">
        <f>_xll.Assistant.XL.RIK_AC("INF54__;INF03@E=1,S=5,G=0,T=0,P=0:@R=A,S=13,V={0}:R=B,S=1,V={1}:R=C,S=14,V={2}:R=D,S=37,V={3}:R=E,S=22,V={4}:",$D$6,$K$6,$F$6,$B23,G$13)</f>
        <v>0</v>
      </c>
      <c r="H23" s="92">
        <f>_xll.Assistant.XL.RIK_AC("INF54__;INF03@E=1,S=5,G=0,T=0,P=0:@R=A,S=13,V={0}:R=B,S=1,V={1}:R=C,S=14,V={2}:R=D,S=37,V={3}:R=E,S=22,V={4}:",$D$6,$K$6,$F$6,$B23,H$13)</f>
        <v>0</v>
      </c>
      <c r="I23" s="93">
        <f>_xll.Assistant.XL.RIK_AC("INF54__;INF03@E=1,S=5,G=0,T=0,P=0:@R=A,S=13,V={0}:R=B,S=1,V={1}:R=C,S=14,V={2}:R=D,S=37,V={3}:R=E,S=22,V={4}:",$D$6,$K$6,$F$6,$B23,I$13)</f>
        <v>0</v>
      </c>
      <c r="J23" s="80">
        <f t="shared" si="0"/>
        <v>1</v>
      </c>
      <c r="K23" s="7"/>
      <c r="L23" s="8"/>
    </row>
    <row r="24" spans="2:12" ht="18" customHeight="1" x14ac:dyDescent="0.3">
      <c r="B24" s="87" t="str">
        <f>"&lt;"&amp;TEXT(DATE(YEAR($K$6)-65,MONTH($K$6),DAY($K$6)),"JJ/mm/AAAA")</f>
        <v>&lt;31/12/1954</v>
      </c>
      <c r="C24" s="7"/>
      <c r="D24" s="84" t="s">
        <v>51</v>
      </c>
      <c r="E24" s="94">
        <f>_xll.Assistant.XL.RIK_AC("INF54__;INF03@E=1,S=5,G=0,T=0,P=0:@R=A,S=13,V={0}:R=B,S=1,V={1}:R=C,S=14,V={2}:R=D,S=37,V={3}:R=E,S=22,V={4}:",$D$6,$K$6,$F$6,$B24,E$13)</f>
        <v>0</v>
      </c>
      <c r="F24" s="95">
        <f>_xll.Assistant.XL.RIK_AC("INF54__;INF03@E=1,S=5,G=0,T=0,P=0:@R=A,S=13,V={0}:R=B,S=1,V={1}:R=C,S=14,V={2}:R=D,S=37,V={3}:R=E,S=22,V={4}:",$D$6,$K$6,$F$6,$B24,F$13)</f>
        <v>5</v>
      </c>
      <c r="G24" s="95">
        <f>_xll.Assistant.XL.RIK_AC("INF54__;INF03@E=1,S=5,G=0,T=0,P=0:@R=A,S=13,V={0}:R=B,S=1,V={1}:R=C,S=14,V={2}:R=D,S=37,V={3}:R=E,S=22,V={4}:",$D$6,$K$6,$F$6,$B24,G$13)</f>
        <v>3</v>
      </c>
      <c r="H24" s="95">
        <f>_xll.Assistant.XL.RIK_AC("INF54__;INF03@E=1,S=5,G=0,T=0,P=0:@R=A,S=13,V={0}:R=B,S=1,V={1}:R=C,S=14,V={2}:R=D,S=37,V={3}:R=E,S=22,V={4}:",$D$6,$K$6,$F$6,$B24,H$13)</f>
        <v>0</v>
      </c>
      <c r="I24" s="96">
        <f>_xll.Assistant.XL.RIK_AC("INF54__;INF03@E=1,S=5,G=0,T=0,P=0:@R=A,S=13,V={0}:R=B,S=1,V={1}:R=C,S=14,V={2}:R=D,S=37,V={3}:R=E,S=22,V={4}:",$D$6,$K$6,$F$6,$B24,I$13)</f>
        <v>0</v>
      </c>
      <c r="J24" s="81">
        <f t="shared" si="0"/>
        <v>8</v>
      </c>
      <c r="K24" s="7"/>
      <c r="L24" s="8"/>
    </row>
    <row r="25" spans="2:12" ht="21" customHeight="1" x14ac:dyDescent="0.3">
      <c r="B25" s="6"/>
      <c r="C25" s="7"/>
      <c r="D25" s="43" t="s">
        <v>19</v>
      </c>
      <c r="E25" s="40">
        <f>SUM(E15:E24)</f>
        <v>0</v>
      </c>
      <c r="F25" s="41">
        <f t="shared" ref="F25:J25" si="1">SUM(F15:F24)</f>
        <v>14</v>
      </c>
      <c r="G25" s="41">
        <f t="shared" si="1"/>
        <v>22</v>
      </c>
      <c r="H25" s="41">
        <f t="shared" si="1"/>
        <v>0</v>
      </c>
      <c r="I25" s="42">
        <f t="shared" si="1"/>
        <v>0</v>
      </c>
      <c r="J25" s="43">
        <f t="shared" si="1"/>
        <v>36</v>
      </c>
      <c r="K25" s="7"/>
      <c r="L25" s="8"/>
    </row>
    <row r="26" spans="2:12" x14ac:dyDescent="0.3"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2:12" x14ac:dyDescent="0.3"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2:12" x14ac:dyDescent="0.3">
      <c r="B28" s="6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2:12" ht="34.5" customHeight="1" x14ac:dyDescent="0.3">
      <c r="B29" s="111" t="s">
        <v>52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3"/>
    </row>
    <row r="30" spans="2:12" x14ac:dyDescent="0.3"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spans="2:12" x14ac:dyDescent="0.3"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2:12" x14ac:dyDescent="0.3"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2:12" ht="25.5" customHeight="1" x14ac:dyDescent="0.3">
      <c r="B33" s="6"/>
      <c r="C33" s="7"/>
      <c r="D33" s="7"/>
      <c r="E33" s="75" t="s">
        <v>26</v>
      </c>
      <c r="F33" s="76" t="s">
        <v>27</v>
      </c>
      <c r="G33" s="77" t="s">
        <v>19</v>
      </c>
      <c r="H33" s="7"/>
      <c r="I33" s="7"/>
      <c r="J33" s="7"/>
      <c r="K33" s="7"/>
      <c r="L33" s="8"/>
    </row>
    <row r="34" spans="2:12" x14ac:dyDescent="0.3">
      <c r="B34" s="87" t="str">
        <f>"&gt;"&amp;TEXT(DATE(YEAR($K$6)-25,MONTH($K$6),DAY($K$6)),"JJ/mm/AAAA")</f>
        <v>&gt;31/12/1994</v>
      </c>
      <c r="C34" s="7"/>
      <c r="D34" s="82" t="s">
        <v>42</v>
      </c>
      <c r="E34" s="88">
        <f>_xll.Assistant.XL.RIK_AC("INF54__;INF03@E=1,S=5,G=0,T=0,P=0:@R=A,S=13,V={0}:R=B,S=1,V={1}:R=C,S=14,V={2}:R=D,S=36,V={3}:R=E,S=37,V={4}:",$D$6,$K$6,$F$6,E$33,$B34)</f>
        <v>1</v>
      </c>
      <c r="F34" s="90">
        <f>_xll.Assistant.XL.RIK_AC("INF54__;INF03@E=1,S=5,G=0,T=0,P=0:@R=A,S=13,V={0}:R=B,S=1,V={1}:R=C,S=14,V={2}:R=D,S=36,V={3}:R=E,S=37,V={4}:",$D$6,$K$6,$F$6,F$33,$B34)</f>
        <v>0</v>
      </c>
      <c r="G34" s="79">
        <f>SUM(E34:F34)</f>
        <v>1</v>
      </c>
      <c r="H34" s="7"/>
      <c r="I34" s="7"/>
      <c r="J34" s="7"/>
      <c r="K34" s="7"/>
      <c r="L34" s="8"/>
    </row>
    <row r="35" spans="2:12" x14ac:dyDescent="0.3">
      <c r="B35" s="87" t="str">
        <f>TEXT(DATE(YEAR($K$6)-30,MONTH($K$6),DAY($K$6)-1),"JJ/mm/AAAA")&amp;".."&amp;TEXT(DATE(YEAR($K$6)-25,MONTH($K$6),DAY($K$6)),"JJ/mm/AAAA")</f>
        <v>30/12/1989..31/12/1994</v>
      </c>
      <c r="C35" s="7"/>
      <c r="D35" s="83" t="s">
        <v>43</v>
      </c>
      <c r="E35" s="91">
        <f>_xll.Assistant.XL.RIK_AC("INF54__;INF03@E=1,S=5,G=0,T=0,P=0:@R=A,S=13,V={0}:R=B,S=1,V={1}:R=C,S=14,V={2}:R=D,S=36,V={3}:R=E,S=37,V={4}:",$D$6,$K$6,$F$6,E$33,$B35)</f>
        <v>0</v>
      </c>
      <c r="F35" s="93">
        <f>_xll.Assistant.XL.RIK_AC("INF54__;INF03@E=1,S=5,G=0,T=0,P=0:@R=A,S=13,V={0}:R=B,S=1,V={1}:R=C,S=14,V={2}:R=D,S=36,V={3}:R=E,S=37,V={4}:",$D$6,$K$6,$F$6,F$33,$B35)</f>
        <v>0</v>
      </c>
      <c r="G35" s="80">
        <f t="shared" ref="G35:G43" si="2">SUM(E35:F35)</f>
        <v>0</v>
      </c>
      <c r="H35" s="7"/>
      <c r="I35" s="7"/>
      <c r="J35" s="7"/>
      <c r="K35" s="7"/>
      <c r="L35" s="8"/>
    </row>
    <row r="36" spans="2:12" x14ac:dyDescent="0.3">
      <c r="B36" s="87" t="str">
        <f>TEXT(DATE(YEAR($K$6)-35,MONTH($K$6),DAY($K$6)-1),"JJ/mm/AAAA")&amp;".."&amp;TEXT(DATE(YEAR($K$6)-30,MONTH($K$6),DAY($K$6)),"JJ/mm/AAAA")</f>
        <v>30/12/1984..31/12/1989</v>
      </c>
      <c r="C36" s="7"/>
      <c r="D36" s="83" t="s">
        <v>44</v>
      </c>
      <c r="E36" s="91">
        <f>_xll.Assistant.XL.RIK_AC("INF54__;INF03@E=1,S=5,G=0,T=0,P=0:@R=A,S=13,V={0}:R=B,S=1,V={1}:R=C,S=14,V={2}:R=D,S=36,V={3}:R=E,S=37,V={4}:",$D$6,$K$6,$F$6,E$33,$B36)</f>
        <v>0</v>
      </c>
      <c r="F36" s="93">
        <f>_xll.Assistant.XL.RIK_AC("INF54__;INF03@E=1,S=5,G=0,T=0,P=0:@R=A,S=13,V={0}:R=B,S=1,V={1}:R=C,S=14,V={2}:R=D,S=36,V={3}:R=E,S=37,V={4}:",$D$6,$K$6,$F$6,F$33,$B36)</f>
        <v>0</v>
      </c>
      <c r="G36" s="80">
        <f t="shared" si="2"/>
        <v>0</v>
      </c>
      <c r="H36" s="7"/>
      <c r="I36" s="7"/>
      <c r="J36" s="7"/>
      <c r="K36" s="7"/>
      <c r="L36" s="8"/>
    </row>
    <row r="37" spans="2:12" x14ac:dyDescent="0.3">
      <c r="B37" s="87" t="str">
        <f>TEXT(DATE(YEAR($K$6)-40,MONTH($K$6),DAY($K$6)-1),"JJ/mm/AAAA")&amp;".."&amp;TEXT(DATE(YEAR($K$6)-35,MONTH($K$6),DAY($K$6)),"JJ/mm/AAAA")</f>
        <v>30/12/1979..31/12/1984</v>
      </c>
      <c r="C37" s="7"/>
      <c r="D37" s="83" t="s">
        <v>45</v>
      </c>
      <c r="E37" s="91">
        <f>_xll.Assistant.XL.RIK_AC("INF54__;INF03@E=1,S=5,G=0,T=0,P=0:@R=A,S=13,V={0}:R=B,S=1,V={1}:R=C,S=14,V={2}:R=D,S=36,V={3}:R=E,S=37,V={4}:",$D$6,$K$6,$F$6,E$33,$B37)</f>
        <v>2</v>
      </c>
      <c r="F37" s="93">
        <f>_xll.Assistant.XL.RIK_AC("INF54__;INF03@E=1,S=5,G=0,T=0,P=0:@R=A,S=13,V={0}:R=B,S=1,V={1}:R=C,S=14,V={2}:R=D,S=36,V={3}:R=E,S=37,V={4}:",$D$6,$K$6,$F$6,F$33,$B37)</f>
        <v>3</v>
      </c>
      <c r="G37" s="80">
        <f t="shared" si="2"/>
        <v>5</v>
      </c>
      <c r="H37" s="7"/>
      <c r="I37" s="7"/>
      <c r="J37" s="7"/>
      <c r="K37" s="7"/>
      <c r="L37" s="8"/>
    </row>
    <row r="38" spans="2:12" x14ac:dyDescent="0.3">
      <c r="B38" s="87" t="str">
        <f>TEXT(DATE(YEAR($K$6)-45,MONTH($K$6),DAY($K$6)-1),"JJ/mm/AAAA")&amp;".."&amp;TEXT(DATE(YEAR($K$6)-40,MONTH($K$6),DAY($K$6)),"JJ/mm/AAAA")</f>
        <v>30/12/1974..31/12/1979</v>
      </c>
      <c r="C38" s="7"/>
      <c r="D38" s="83" t="s">
        <v>46</v>
      </c>
      <c r="E38" s="91">
        <f>_xll.Assistant.XL.RIK_AC("INF54__;INF03@E=1,S=5,G=0,T=0,P=0:@R=A,S=13,V={0}:R=B,S=1,V={1}:R=C,S=14,V={2}:R=D,S=36,V={3}:R=E,S=37,V={4}:",$D$6,$K$6,$F$6,E$33,$B38)</f>
        <v>3</v>
      </c>
      <c r="F38" s="93">
        <f>_xll.Assistant.XL.RIK_AC("INF54__;INF03@E=1,S=5,G=0,T=0,P=0:@R=A,S=13,V={0}:R=B,S=1,V={1}:R=C,S=14,V={2}:R=D,S=36,V={3}:R=E,S=37,V={4}:",$D$6,$K$6,$F$6,F$33,$B38)</f>
        <v>3</v>
      </c>
      <c r="G38" s="80">
        <f t="shared" si="2"/>
        <v>6</v>
      </c>
      <c r="H38" s="7"/>
      <c r="I38" s="7"/>
      <c r="J38" s="7"/>
      <c r="K38" s="7"/>
      <c r="L38" s="8"/>
    </row>
    <row r="39" spans="2:12" x14ac:dyDescent="0.3">
      <c r="B39" s="87" t="str">
        <f>TEXT(DATE(YEAR($K$6)-50,MONTH($K$6),DAY($K$6)-1),"JJ/mm/AAAA")&amp;".."&amp;TEXT(DATE(YEAR($K$6)-45,MONTH($K$6),DAY($K$6)),"JJ/mm/AAAA")</f>
        <v>30/12/1969..31/12/1974</v>
      </c>
      <c r="C39" s="7"/>
      <c r="D39" s="83" t="s">
        <v>47</v>
      </c>
      <c r="E39" s="91">
        <f>_xll.Assistant.XL.RIK_AC("INF54__;INF03@E=1,S=5,G=0,T=0,P=0:@R=A,S=13,V={0}:R=B,S=1,V={1}:R=C,S=14,V={2}:R=D,S=36,V={3}:R=E,S=37,V={4}:",$D$6,$K$6,$F$6,E$33,$B39)</f>
        <v>2</v>
      </c>
      <c r="F39" s="93">
        <f>_xll.Assistant.XL.RIK_AC("INF54__;INF03@E=1,S=5,G=0,T=0,P=0:@R=A,S=13,V={0}:R=B,S=1,V={1}:R=C,S=14,V={2}:R=D,S=36,V={3}:R=E,S=37,V={4}:",$D$6,$K$6,$F$6,F$33,$B39)</f>
        <v>5</v>
      </c>
      <c r="G39" s="80">
        <f t="shared" si="2"/>
        <v>7</v>
      </c>
      <c r="H39" s="7"/>
      <c r="I39" s="7"/>
      <c r="J39" s="7"/>
      <c r="K39" s="7"/>
      <c r="L39" s="8"/>
    </row>
    <row r="40" spans="2:12" x14ac:dyDescent="0.3">
      <c r="B40" s="87" t="str">
        <f>TEXT(DATE(YEAR($K$6)-55,MONTH($K$6),DAY($K$6)-1),"JJ/mm/AAAA")&amp;".."&amp;TEXT(DATE(YEAR($K$6)-50,MONTH($K$6),DAY($K$6)),"JJ/mm/AAAA")</f>
        <v>30/12/1964..31/12/1969</v>
      </c>
      <c r="C40" s="7"/>
      <c r="D40" s="83" t="s">
        <v>48</v>
      </c>
      <c r="E40" s="91">
        <f>_xll.Assistant.XL.RIK_AC("INF54__;INF03@E=1,S=5,G=0,T=0,P=0:@R=A,S=13,V={0}:R=B,S=1,V={1}:R=C,S=14,V={2}:R=D,S=36,V={3}:R=E,S=37,V={4}:",$D$6,$K$6,$F$6,E$33,$B40)</f>
        <v>4</v>
      </c>
      <c r="F40" s="93">
        <f>_xll.Assistant.XL.RIK_AC("INF54__;INF03@E=1,S=5,G=0,T=0,P=0:@R=A,S=13,V={0}:R=B,S=1,V={1}:R=C,S=14,V={2}:R=D,S=36,V={3}:R=E,S=37,V={4}:",$D$6,$K$6,$F$6,F$33,$B40)</f>
        <v>0</v>
      </c>
      <c r="G40" s="80">
        <f t="shared" si="2"/>
        <v>4</v>
      </c>
      <c r="H40" s="7"/>
      <c r="I40" s="7"/>
      <c r="J40" s="7"/>
      <c r="K40" s="7"/>
      <c r="L40" s="8"/>
    </row>
    <row r="41" spans="2:12" x14ac:dyDescent="0.3">
      <c r="B41" s="87" t="str">
        <f>TEXT(DATE(YEAR($K$6)-60,MONTH($K$6),DAY($K$6)-1),"JJ/mm/AAAA")&amp;".."&amp;TEXT(DATE(YEAR($K$6)-55,MONTH($K$6),DAY($K$6)),"JJ/mm/AAAA")</f>
        <v>30/12/1959..31/12/1964</v>
      </c>
      <c r="C41" s="7"/>
      <c r="D41" s="83" t="s">
        <v>49</v>
      </c>
      <c r="E41" s="91">
        <f>_xll.Assistant.XL.RIK_AC("INF54__;INF03@E=1,S=5,G=0,T=0,P=0:@R=A,S=13,V={0}:R=B,S=1,V={1}:R=C,S=14,V={2}:R=D,S=36,V={3}:R=E,S=37,V={4}:",$D$6,$K$6,$F$6,E$33,$B41)</f>
        <v>2</v>
      </c>
      <c r="F41" s="93">
        <f>_xll.Assistant.XL.RIK_AC("INF54__;INF03@E=1,S=5,G=0,T=0,P=0:@R=A,S=13,V={0}:R=B,S=1,V={1}:R=C,S=14,V={2}:R=D,S=36,V={3}:R=E,S=37,V={4}:",$D$6,$K$6,$F$6,F$33,$B41)</f>
        <v>1</v>
      </c>
      <c r="G41" s="80">
        <f t="shared" si="2"/>
        <v>3</v>
      </c>
      <c r="H41" s="7"/>
      <c r="I41" s="7"/>
      <c r="J41" s="7"/>
      <c r="K41" s="7"/>
      <c r="L41" s="8"/>
    </row>
    <row r="42" spans="2:12" x14ac:dyDescent="0.3">
      <c r="B42" s="87" t="str">
        <f>TEXT(DATE(YEAR($K$6)-65,MONTH($K$6),DAY($K$6)-1),"JJ/mm/AAAA")&amp;".."&amp;TEXT(DATE(YEAR($K$6)-60,MONTH($K$6),DAY($K$6)),"JJ/mm/AAAA")</f>
        <v>30/12/1954..31/12/1959</v>
      </c>
      <c r="C42" s="7"/>
      <c r="D42" s="83" t="s">
        <v>50</v>
      </c>
      <c r="E42" s="91">
        <f>_xll.Assistant.XL.RIK_AC("INF54__;INF03@E=1,S=5,G=0,T=0,P=0:@R=A,S=13,V={0}:R=B,S=1,V={1}:R=C,S=14,V={2}:R=D,S=36,V={3}:R=E,S=37,V={4}:",$D$6,$K$6,$F$6,E$33,$B42)</f>
        <v>1</v>
      </c>
      <c r="F42" s="93">
        <f>_xll.Assistant.XL.RIK_AC("INF54__;INF03@E=1,S=5,G=0,T=0,P=0:@R=A,S=13,V={0}:R=B,S=1,V={1}:R=C,S=14,V={2}:R=D,S=36,V={3}:R=E,S=37,V={4}:",$D$6,$K$6,$F$6,F$33,$B42)</f>
        <v>0</v>
      </c>
      <c r="G42" s="80">
        <f t="shared" si="2"/>
        <v>1</v>
      </c>
      <c r="H42" s="7"/>
      <c r="I42" s="7"/>
      <c r="J42" s="7"/>
      <c r="K42" s="7"/>
      <c r="L42" s="8"/>
    </row>
    <row r="43" spans="2:12" x14ac:dyDescent="0.3">
      <c r="B43" s="87" t="str">
        <f>"&lt;"&amp;TEXT(DATE(YEAR($K$6)-65,MONTH($K$6),DAY($K$6)),"JJ/mm/AAAA")</f>
        <v>&lt;31/12/1954</v>
      </c>
      <c r="C43" s="7"/>
      <c r="D43" s="84" t="s">
        <v>51</v>
      </c>
      <c r="E43" s="94">
        <f>_xll.Assistant.XL.RIK_AC("INF54__;INF03@E=1,S=5,G=0,T=0,P=0:@R=A,S=13,V={0}:R=B,S=1,V={1}:R=C,S=14,V={2}:R=D,S=36,V={3}:R=E,S=37,V={4}:",$D$6,$K$6,$F$6,E$33,$B43)</f>
        <v>5</v>
      </c>
      <c r="F43" s="96">
        <f>_xll.Assistant.XL.RIK_AC("INF54__;INF03@E=1,S=5,G=0,T=0,P=0:@R=A,S=13,V={0}:R=B,S=1,V={1}:R=C,S=14,V={2}:R=D,S=36,V={3}:R=E,S=37,V={4}:",$D$6,$K$6,$F$6,F$33,$B43)</f>
        <v>3</v>
      </c>
      <c r="G43" s="81">
        <f t="shared" si="2"/>
        <v>8</v>
      </c>
      <c r="H43" s="7"/>
      <c r="I43" s="7"/>
      <c r="J43" s="7"/>
      <c r="K43" s="7"/>
      <c r="L43" s="8"/>
    </row>
    <row r="44" spans="2:12" ht="21" customHeight="1" x14ac:dyDescent="0.3">
      <c r="B44" s="6"/>
      <c r="C44" s="7"/>
      <c r="D44" s="43" t="s">
        <v>19</v>
      </c>
      <c r="E44" s="40">
        <f>SUM(E34:E43)</f>
        <v>20</v>
      </c>
      <c r="F44" s="41">
        <f>SUM(F34:F43)</f>
        <v>15</v>
      </c>
      <c r="G44" s="43">
        <f>SUM(G34:G43)</f>
        <v>35</v>
      </c>
      <c r="H44" s="7"/>
      <c r="I44" s="7"/>
      <c r="J44" s="7"/>
      <c r="K44" s="7"/>
      <c r="L44" s="8"/>
    </row>
    <row r="45" spans="2:12" x14ac:dyDescent="0.3"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2:12" x14ac:dyDescent="0.3"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2:12" x14ac:dyDescent="0.3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6"/>
    </row>
  </sheetData>
  <mergeCells count="3">
    <mergeCell ref="B29:L29"/>
    <mergeCell ref="B1:L1"/>
    <mergeCell ref="B10:L10"/>
  </mergeCells>
  <conditionalFormatting sqref="E15:J2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{A1E85ABD-9434-489A-9622-D6970986980A}</x14:id>
        </ext>
      </extLst>
    </cfRule>
  </conditionalFormatting>
  <conditionalFormatting sqref="E34:F4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{4BF9DFE7-8FFB-4A9D-A02D-595DC67A16FE}</x14:id>
        </ext>
      </extLst>
    </cfRule>
  </conditionalFormatting>
  <conditionalFormatting sqref="G34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{37442AAD-E2DB-4C77-8995-F9A930717D43}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E85ABD-9434-489A-9622-D697098698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E15:J24</xm:sqref>
        </x14:conditionalFormatting>
        <x14:conditionalFormatting xmlns:xm="http://schemas.microsoft.com/office/excel/2006/main">
          <x14:cfRule type="dataBar" id="{4BF9DFE7-8FFB-4A9D-A02D-595DC67A16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E34:F43</xm:sqref>
        </x14:conditionalFormatting>
        <x14:conditionalFormatting xmlns:xm="http://schemas.microsoft.com/office/excel/2006/main">
          <x14:cfRule type="dataBar" id="{37442AAD-E2DB-4C77-8995-F9A930717D4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G34:G43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4179-FE6A-4EA1-9AD3-5B77270914F4}">
  <dimension ref="A1:D3"/>
  <sheetViews>
    <sheetView workbookViewId="0"/>
  </sheetViews>
  <sheetFormatPr baseColWidth="10" defaultRowHeight="15" x14ac:dyDescent="0.25"/>
  <sheetData>
    <row r="1" spans="1:4" ht="409.5" x14ac:dyDescent="0.25">
      <c r="C1" s="18" t="s">
        <v>94</v>
      </c>
      <c r="D1" s="18" t="s">
        <v>95</v>
      </c>
    </row>
    <row r="2" spans="1:4" ht="409.5" x14ac:dyDescent="0.25">
      <c r="A2" s="18" t="s">
        <v>31</v>
      </c>
      <c r="D2" s="18" t="s">
        <v>96</v>
      </c>
    </row>
    <row r="3" spans="1:4" ht="210" x14ac:dyDescent="0.25">
      <c r="A3" s="18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Props1.xml><?xml version="1.0" encoding="utf-8"?>
<ds:datastoreItem xmlns:ds="http://schemas.openxmlformats.org/officeDocument/2006/customXml" ds:itemID="{D485A973-88D0-4DFF-8FCF-5473E10D9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ED72D-EFC3-43A4-82D0-1B1A4B513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E60B3-7C1E-4322-966E-0DAD44239995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DE BORD</vt:lpstr>
      <vt:lpstr>Rémunération</vt:lpstr>
      <vt:lpstr>Répartition par âge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2021-11-23T15:36:08Z</dcterms:created>
  <dcterms:modified xsi:type="dcterms:W3CDTF">2022-02-25T14:07:35Z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